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dget\Legal Budget\"/>
    </mc:Choice>
  </mc:AlternateContent>
  <xr:revisionPtr revIDLastSave="0" documentId="13_ncr:1_{9CA74189-55CA-4336-93E0-BEA44E7619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itle" sheetId="17" r:id="rId1"/>
    <sheet name="Summary" sheetId="16" r:id="rId2"/>
    <sheet name="Cash" sheetId="1" r:id="rId3"/>
    <sheet name="Fund 1 &amp; 2 Rev" sheetId="2" r:id="rId4"/>
    <sheet name="Fund 1 &amp;2 Exp" sheetId="3" r:id="rId5"/>
    <sheet name="Find 1 Exp Detail" sheetId="4" r:id="rId6"/>
    <sheet name="Fund 2" sheetId="5" r:id="rId7"/>
    <sheet name="Fund 3" sheetId="12" r:id="rId8"/>
    <sheet name="Fund 4" sheetId="11" r:id="rId9"/>
    <sheet name="Fund 5" sheetId="13" r:id="rId10"/>
    <sheet name="Fund 6 Rev" sheetId="6" r:id="rId11"/>
    <sheet name="Fund 6 Exp" sheetId="8" r:id="rId12"/>
    <sheet name="Fund 11" sheetId="9" r:id="rId13"/>
    <sheet name="Fund 12" sheetId="10" r:id="rId14"/>
  </sheets>
  <definedNames>
    <definedName name="_1fob9te" localSheetId="0">Title!$A$25</definedName>
    <definedName name="_30j0zll" localSheetId="0">Title!$A$13</definedName>
    <definedName name="_gjdgxs" localSheetId="0">Title!$A$10</definedName>
    <definedName name="_xlnm.Print_Area" localSheetId="2">Cash!$A$1:$J$37</definedName>
    <definedName name="_xlnm.Print_Area" localSheetId="5">'Find 1 Exp Detail'!$B$1:$F$60</definedName>
    <definedName name="_xlnm.Print_Area" localSheetId="3">'Fund 1 &amp; 2 Rev'!$B$1:$H$60</definedName>
    <definedName name="_xlnm.Print_Area" localSheetId="4">'Fund 1 &amp;2 Exp'!$B$1:$I$43</definedName>
    <definedName name="_xlnm.Print_Area" localSheetId="12">'Fund 11'!$B$1:$F$20</definedName>
    <definedName name="_xlnm.Print_Area" localSheetId="13">'Fund 12'!$B$1:$G$26</definedName>
    <definedName name="_xlnm.Print_Area" localSheetId="6">'Fund 2'!$B$1:$F$19</definedName>
    <definedName name="_xlnm.Print_Area" localSheetId="7">'Fund 3'!$A$1:$E$29</definedName>
    <definedName name="_xlnm.Print_Area" localSheetId="8">'Fund 4'!$B$1:$G$23</definedName>
    <definedName name="_xlnm.Print_Area" localSheetId="9">'Fund 5'!$B$1:$F$32</definedName>
    <definedName name="_xlnm.Print_Area" localSheetId="11">'Fund 6 Exp'!$B$1:$F$30</definedName>
    <definedName name="_xlnm.Print_Area" localSheetId="10">'Fund 6 Rev'!$B$1:$F$38</definedName>
    <definedName name="_xlnm.Print_Titles" localSheetId="2">Cash!$3:$8</definedName>
    <definedName name="_xlnm.Print_Titles" localSheetId="5">'Find 1 Exp Detail'!$3:$4</definedName>
    <definedName name="_xlnm.Print_Titles" localSheetId="3">'Fund 1 &amp; 2 Rev'!$7:$10</definedName>
    <definedName name="_xlnm.Print_Titles" localSheetId="4">'Fund 1 &amp;2 Exp'!$3:$7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6" l="1"/>
  <c r="D21" i="6"/>
  <c r="D9" i="6"/>
  <c r="D27" i="8"/>
  <c r="D16" i="8"/>
  <c r="G24" i="10" l="1"/>
  <c r="E27" i="12"/>
  <c r="E14" i="12"/>
  <c r="C26" i="1" s="1"/>
  <c r="G35" i="3"/>
  <c r="C29" i="1" l="1"/>
  <c r="B13" i="1"/>
  <c r="C13" i="1"/>
  <c r="G26" i="10" l="1"/>
  <c r="E14" i="16" l="1"/>
  <c r="F21" i="11" l="1"/>
  <c r="F25" i="6" l="1"/>
  <c r="H44" i="2"/>
  <c r="H43" i="2"/>
  <c r="C27" i="1"/>
  <c r="H50" i="2"/>
  <c r="D29" i="1"/>
  <c r="C37" i="3"/>
  <c r="C41" i="3" s="1"/>
  <c r="C16" i="3"/>
  <c r="C20" i="3" s="1"/>
  <c r="C22" i="3" s="1"/>
  <c r="F46" i="2"/>
  <c r="F30" i="6"/>
  <c r="G28" i="3"/>
  <c r="F27" i="8"/>
  <c r="F18" i="6"/>
  <c r="D37" i="2"/>
  <c r="F6" i="13"/>
  <c r="F10" i="13" s="1"/>
  <c r="F18" i="9"/>
  <c r="F20" i="9" s="1"/>
  <c r="F11" i="1" s="1"/>
  <c r="F28" i="13"/>
  <c r="F32" i="13" s="1"/>
  <c r="G18" i="3"/>
  <c r="F14" i="4"/>
  <c r="G8" i="3"/>
  <c r="F23" i="4"/>
  <c r="D16" i="2"/>
  <c r="D26" i="2"/>
  <c r="F33" i="4"/>
  <c r="F42" i="4"/>
  <c r="F54" i="4"/>
  <c r="F57" i="4"/>
  <c r="G14" i="3"/>
  <c r="F16" i="5"/>
  <c r="F19" i="5" s="1"/>
  <c r="F16" i="2"/>
  <c r="F26" i="2"/>
  <c r="E37" i="3"/>
  <c r="E41" i="3" s="1"/>
  <c r="E43" i="3" s="1"/>
  <c r="G13" i="3"/>
  <c r="G6" i="10"/>
  <c r="G9" i="10"/>
  <c r="G10" i="1" s="1"/>
  <c r="F23" i="11"/>
  <c r="B27" i="1" s="1"/>
  <c r="F7" i="11"/>
  <c r="F9" i="11" s="1"/>
  <c r="B26" i="1" s="1"/>
  <c r="F6" i="9"/>
  <c r="F8" i="9" s="1"/>
  <c r="F10" i="1" s="1"/>
  <c r="D31" i="2"/>
  <c r="H13" i="2"/>
  <c r="H14" i="2"/>
  <c r="H19" i="2"/>
  <c r="H20" i="2"/>
  <c r="H24" i="2"/>
  <c r="H22" i="2"/>
  <c r="H34" i="2"/>
  <c r="H41" i="2"/>
  <c r="H42" i="2"/>
  <c r="H29" i="2"/>
  <c r="H31" i="2" s="1"/>
  <c r="H55" i="2"/>
  <c r="G26" i="3"/>
  <c r="G27" i="3"/>
  <c r="G29" i="3"/>
  <c r="G30" i="3"/>
  <c r="G32" i="3"/>
  <c r="G33" i="3"/>
  <c r="G34" i="3"/>
  <c r="G39" i="3"/>
  <c r="G11" i="3"/>
  <c r="G10" i="3"/>
  <c r="H35" i="2"/>
  <c r="G9" i="3"/>
  <c r="G31" i="3"/>
  <c r="E16" i="3"/>
  <c r="E20" i="3" s="1"/>
  <c r="G12" i="3"/>
  <c r="G11" i="1"/>
  <c r="F24" i="8"/>
  <c r="E29" i="12" l="1"/>
  <c r="C30" i="1"/>
  <c r="F48" i="2"/>
  <c r="C10" i="1" s="1"/>
  <c r="F60" i="4"/>
  <c r="B11" i="1"/>
  <c r="F38" i="6"/>
  <c r="E10" i="1" s="1"/>
  <c r="D27" i="1"/>
  <c r="D26" i="1"/>
  <c r="B30" i="1"/>
  <c r="G37" i="3"/>
  <c r="G41" i="3" s="1"/>
  <c r="I39" i="3" s="1"/>
  <c r="G16" i="3"/>
  <c r="G20" i="3" s="1"/>
  <c r="H37" i="2"/>
  <c r="H26" i="2"/>
  <c r="H16" i="2"/>
  <c r="C11" i="1"/>
  <c r="E22" i="3"/>
  <c r="H46" i="2"/>
  <c r="G14" i="1"/>
  <c r="F14" i="1"/>
  <c r="C43" i="3"/>
  <c r="D46" i="2"/>
  <c r="D48" i="2" s="1"/>
  <c r="D52" i="2" s="1"/>
  <c r="D57" i="2" s="1"/>
  <c r="F12" i="8"/>
  <c r="F30" i="8" s="1"/>
  <c r="E11" i="1" s="1"/>
  <c r="C14" i="1" l="1"/>
  <c r="F52" i="2"/>
  <c r="F57" i="2" s="1"/>
  <c r="G22" i="3"/>
  <c r="I10" i="3" s="1"/>
  <c r="D7" i="16"/>
  <c r="E14" i="1"/>
  <c r="D30" i="1"/>
  <c r="I26" i="3"/>
  <c r="I30" i="3"/>
  <c r="I34" i="3"/>
  <c r="I32" i="3"/>
  <c r="G43" i="3"/>
  <c r="I35" i="3" s="1"/>
  <c r="I28" i="3"/>
  <c r="H48" i="2"/>
  <c r="H52" i="2" s="1"/>
  <c r="H57" i="2" s="1"/>
  <c r="D6" i="16" s="1"/>
  <c r="B10" i="1"/>
  <c r="B14" i="1" s="1"/>
  <c r="E8" i="16" l="1"/>
  <c r="E16" i="16" s="1"/>
  <c r="I8" i="3"/>
  <c r="I11" i="3"/>
  <c r="I18" i="3"/>
  <c r="I13" i="3"/>
  <c r="I14" i="3"/>
  <c r="I9" i="3"/>
  <c r="I12" i="3"/>
  <c r="I33" i="3"/>
  <c r="I29" i="3"/>
  <c r="I31" i="3"/>
  <c r="I27" i="3"/>
</calcChain>
</file>

<file path=xl/sharedStrings.xml><?xml version="1.0" encoding="utf-8"?>
<sst xmlns="http://schemas.openxmlformats.org/spreadsheetml/2006/main" count="378" uniqueCount="180">
  <si>
    <t>General</t>
  </si>
  <si>
    <t>Special Revenue</t>
  </si>
  <si>
    <t>Operations</t>
  </si>
  <si>
    <t>Liability,</t>
  </si>
  <si>
    <t>and</t>
  </si>
  <si>
    <t>Restricted</t>
  </si>
  <si>
    <t>Protection</t>
  </si>
  <si>
    <t>Education</t>
  </si>
  <si>
    <t>Maintenance</t>
  </si>
  <si>
    <t>Purposes</t>
  </si>
  <si>
    <t>Audit</t>
  </si>
  <si>
    <t>and Settlement</t>
  </si>
  <si>
    <t>Fund</t>
  </si>
  <si>
    <t>Beginning Balance</t>
  </si>
  <si>
    <t>Budgeted Revenue</t>
  </si>
  <si>
    <t>Budgeted Expenditures</t>
  </si>
  <si>
    <t>Budgeted Transfers</t>
  </si>
  <si>
    <t xml:space="preserve">    from (to) Other Funds</t>
  </si>
  <si>
    <t>Budgeted Ending Balance</t>
  </si>
  <si>
    <t>Debt</t>
  </si>
  <si>
    <t>Capital</t>
  </si>
  <si>
    <t>Proprietary</t>
  </si>
  <si>
    <t>Service</t>
  </si>
  <si>
    <t>Projects</t>
  </si>
  <si>
    <t>Bond and</t>
  </si>
  <si>
    <t>Auxiliary</t>
  </si>
  <si>
    <t>Interest</t>
  </si>
  <si>
    <t>Enterprises</t>
  </si>
  <si>
    <t>(Restricted)</t>
  </si>
  <si>
    <t xml:space="preserve">Budgeted Transfers </t>
  </si>
  <si>
    <t>Attest:______________________________________</t>
  </si>
  <si>
    <t xml:space="preserve">              Secretary, Board of Trustees</t>
  </si>
  <si>
    <t>District:  Shawnee Community College</t>
  </si>
  <si>
    <t>Total</t>
  </si>
  <si>
    <t>Operating</t>
  </si>
  <si>
    <t>Operating Revenues by Source</t>
  </si>
  <si>
    <t>Funds</t>
  </si>
  <si>
    <t>Local government:</t>
  </si>
  <si>
    <t xml:space="preserve">    Current taxes</t>
  </si>
  <si>
    <t xml:space="preserve">    Chargeback revenue</t>
  </si>
  <si>
    <t>TOTAL LOCAL GOVERNMENT</t>
  </si>
  <si>
    <t>State government:</t>
  </si>
  <si>
    <t>ICCB Credit Hour Grants</t>
  </si>
  <si>
    <t>ICCB Equalization Grants</t>
  </si>
  <si>
    <t>State Board of Education-</t>
  </si>
  <si>
    <t xml:space="preserve">    Vocational Education</t>
  </si>
  <si>
    <t>Corporate Personal Property</t>
  </si>
  <si>
    <t xml:space="preserve">    Replacement Tax</t>
  </si>
  <si>
    <t>TOTAL STATE GOVERNMENT</t>
  </si>
  <si>
    <t>Federal government:</t>
  </si>
  <si>
    <t>Other</t>
  </si>
  <si>
    <t>TOTAL FEDERAL GOVERNMENT</t>
  </si>
  <si>
    <t xml:space="preserve">    Tuition</t>
  </si>
  <si>
    <t xml:space="preserve">    Fees</t>
  </si>
  <si>
    <t>TOTAL TUITION AND FEES</t>
  </si>
  <si>
    <t>Other sources:</t>
  </si>
  <si>
    <t xml:space="preserve">    Sales and Service Fees</t>
  </si>
  <si>
    <t xml:space="preserve">    Facilities revenue</t>
  </si>
  <si>
    <t xml:space="preserve">    Investment revenue</t>
  </si>
  <si>
    <t xml:space="preserve">    Other sources</t>
  </si>
  <si>
    <t>TOTAL OTHER SOURCES</t>
  </si>
  <si>
    <t>Less non-operating items*:</t>
  </si>
  <si>
    <t>Tuition chargeback revenue</t>
  </si>
  <si>
    <t>ADJUSTED REVENUE</t>
  </si>
  <si>
    <t xml:space="preserve">Total </t>
  </si>
  <si>
    <t>By Program</t>
  </si>
  <si>
    <t>%</t>
  </si>
  <si>
    <t>Instruction</t>
  </si>
  <si>
    <t>Academic Support</t>
  </si>
  <si>
    <t>Student Services</t>
  </si>
  <si>
    <t>Public Services</t>
  </si>
  <si>
    <t>Operation &amp; Maint. of Plant</t>
  </si>
  <si>
    <t>Institutional Support</t>
  </si>
  <si>
    <t>Scholarship, Student Grants, &amp; Waivers</t>
  </si>
  <si>
    <t>TRANSFERS</t>
  </si>
  <si>
    <t>100%</t>
  </si>
  <si>
    <t>ADJUSTED EXPENDITURES</t>
  </si>
  <si>
    <t>By Object</t>
  </si>
  <si>
    <t>Salaries</t>
  </si>
  <si>
    <t>Employee Benefits</t>
  </si>
  <si>
    <t>Contractual Services</t>
  </si>
  <si>
    <t>General Materials &amp; Supplies</t>
  </si>
  <si>
    <t>Conference &amp; Meeting Expense</t>
  </si>
  <si>
    <t>Fixed Charges</t>
  </si>
  <si>
    <t>Utilities</t>
  </si>
  <si>
    <t>Capital Outlay</t>
  </si>
  <si>
    <t>Provision for Contingency</t>
  </si>
  <si>
    <t>Education Fund</t>
  </si>
  <si>
    <t>Appropriations</t>
  </si>
  <si>
    <t>Totals</t>
  </si>
  <si>
    <t>INSTRUCTION</t>
  </si>
  <si>
    <t>ACADEMIC SUPPORT</t>
  </si>
  <si>
    <t>STUDENT SERVICES</t>
  </si>
  <si>
    <t>INSTITUTIONAL SUPPORT</t>
  </si>
  <si>
    <t>Conference &amp; Meeting Supplies</t>
  </si>
  <si>
    <t>GRAND TOTAL</t>
  </si>
  <si>
    <t>Operations and Maintenance Fund</t>
  </si>
  <si>
    <t>Restricted Purposes Fund</t>
  </si>
  <si>
    <t>Revenues</t>
  </si>
  <si>
    <t>State governmental sources:</t>
  </si>
  <si>
    <t>ICCB Workforce Preparation Grant</t>
  </si>
  <si>
    <t>Other Illinois Governmental Sources</t>
  </si>
  <si>
    <t>Federal governmental sources:</t>
  </si>
  <si>
    <t>Department of Education</t>
  </si>
  <si>
    <t>Financial Aid</t>
  </si>
  <si>
    <t>Audit Fund</t>
  </si>
  <si>
    <t>Local Government Sources</t>
  </si>
  <si>
    <t>Other Sources</t>
  </si>
  <si>
    <t xml:space="preserve">    Investment Revenue</t>
  </si>
  <si>
    <t>Liability Protection and Settlement Fund</t>
  </si>
  <si>
    <t xml:space="preserve">    Current Taxes</t>
  </si>
  <si>
    <t>Bond and Interest Fund</t>
  </si>
  <si>
    <t>Operations and Maintenance Fund-Restricted</t>
  </si>
  <si>
    <t>Auxiliary Enterprises Fund</t>
  </si>
  <si>
    <t>Sales and Service Fees</t>
  </si>
  <si>
    <t>INDEPENDENT OPERATIONS</t>
  </si>
  <si>
    <t xml:space="preserve"> </t>
  </si>
  <si>
    <t>PUBLIC SERVICES/CONTINUING EDUCATION</t>
  </si>
  <si>
    <t>Shawnee Community College</t>
  </si>
  <si>
    <t>8364 Shawnee College Road</t>
  </si>
  <si>
    <t>The official budget which is accurately summarized in this document was approved on ____________.</t>
  </si>
  <si>
    <t>ICCB P-16 Initiative Grant</t>
  </si>
  <si>
    <t xml:space="preserve">      District No:  531    </t>
  </si>
  <si>
    <t>Student Tuition and Fees:</t>
  </si>
  <si>
    <t>SCHOLARHIPS, STUDENT GRANTS, AND WAIVERS</t>
  </si>
  <si>
    <t>OPERATION AND MAINTENANCE OF PLANT</t>
  </si>
  <si>
    <t>ICCB Adult Education</t>
  </si>
  <si>
    <t>ICCB Career and Technical Education</t>
  </si>
  <si>
    <t>ICCB Innovation Grant</t>
  </si>
  <si>
    <t>SCHOLARSHIP,STUDENT GRANTS, AND WAIVERS</t>
  </si>
  <si>
    <t>DCEO -Dept. of Commerce and Economic Opportunity</t>
  </si>
  <si>
    <t xml:space="preserve">    Contractual Services</t>
  </si>
  <si>
    <t>Local Government Sources:</t>
  </si>
  <si>
    <t>Other Sources:</t>
  </si>
  <si>
    <t>Local Governmental Sources:</t>
  </si>
  <si>
    <t xml:space="preserve">   Bond Principal Retired</t>
  </si>
  <si>
    <t>ICCB College &amp; Career Readiness</t>
  </si>
  <si>
    <t>Department of Corrections</t>
  </si>
  <si>
    <t>Department of Health and Human Services</t>
  </si>
  <si>
    <t>Other Federal Government Sources</t>
  </si>
  <si>
    <t xml:space="preserve">    Provision for Contingency</t>
  </si>
  <si>
    <t>Captial Outlay</t>
  </si>
  <si>
    <t>*Inter-district revenues that do not generate related local district credit hours are subtracted to allow for statewide comparisons.</t>
  </si>
  <si>
    <t>ICCB Dual Credit Enhancement</t>
  </si>
  <si>
    <t>Nongovernmental grants</t>
  </si>
  <si>
    <t>TOTAL REVENUE</t>
  </si>
  <si>
    <t>Total Expenditures</t>
  </si>
  <si>
    <t xml:space="preserve">    from (to) Other Funds*</t>
  </si>
  <si>
    <t xml:space="preserve">   Interest</t>
  </si>
  <si>
    <t xml:space="preserve">Operating Funds - Budget Summary </t>
  </si>
  <si>
    <t>Operating Fund</t>
  </si>
  <si>
    <t>Revenue</t>
  </si>
  <si>
    <t>Expenses</t>
  </si>
  <si>
    <t>Difference</t>
  </si>
  <si>
    <t>One Time Budgeted Expenditures</t>
  </si>
  <si>
    <t>Total One Time Expenditures</t>
  </si>
  <si>
    <t>Expected change in operating fund balance less one time budgeted expenditures</t>
  </si>
  <si>
    <t>Annual Budget</t>
  </si>
  <si>
    <t>State of Illinois – Community College District 531</t>
  </si>
  <si>
    <t>____________________________________________________________</t>
  </si>
  <si>
    <t>Prepared By:</t>
  </si>
  <si>
    <t>Ullin, IL  62992</t>
  </si>
  <si>
    <t>(618) 634-3200</t>
  </si>
  <si>
    <t>Fax: (618) 634-3300</t>
  </si>
  <si>
    <t>Federal Stimulus Funds-HEERF</t>
  </si>
  <si>
    <t>Chris Clark, Vice President of Administrative Services</t>
  </si>
  <si>
    <t xml:space="preserve">    Bond Proceeds</t>
  </si>
  <si>
    <t>Other Charges</t>
  </si>
  <si>
    <t>July 1, 2024 – June 30, 2025</t>
  </si>
  <si>
    <t>FY 2025</t>
  </si>
  <si>
    <t>Summary of Fiscal Year 2025 Budget by Fund</t>
  </si>
  <si>
    <t>Summary of Fiscal Year 2025 Estimated Revenues</t>
  </si>
  <si>
    <t>TOTAL 2024-25 BUDGETED REVENUE</t>
  </si>
  <si>
    <t>Year Ended: June 30, 2025</t>
  </si>
  <si>
    <t>Fiscal Year 2025 Budgeted Expenditures</t>
  </si>
  <si>
    <t>Fiscal Year 2025 Budgeted Revenues</t>
  </si>
  <si>
    <t>Fiscal Year 2025 Budgeted Revenue</t>
  </si>
  <si>
    <t>Fiscal Year 2025 Budget Expenditures</t>
  </si>
  <si>
    <t>Summary of Fiscal Year 2025 Operating Budgeted Expenditures</t>
  </si>
  <si>
    <t>Total 2024-25 Budgeted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</si>
</sst>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MS Sans Serif"/>
      <family val="2"/>
    </font>
    <font>
      <b/>
      <sz val="18"/>
      <name val="MS Sans Serif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20"/>
      <name val="Segoe UI"/>
      <family val="2"/>
    </font>
    <font>
      <sz val="14"/>
      <name val="Segoe UI"/>
      <family val="2"/>
    </font>
    <font>
      <i/>
      <sz val="12"/>
      <color rgb="FF000000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9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0" fontId="1" fillId="0" borderId="0" xfId="0" applyFont="1"/>
    <xf numFmtId="3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centerContinuous"/>
    </xf>
    <xf numFmtId="0" fontId="7" fillId="0" borderId="0" xfId="0" applyFont="1"/>
    <xf numFmtId="3" fontId="7" fillId="0" borderId="0" xfId="0" applyNumberFormat="1" applyFont="1"/>
    <xf numFmtId="3" fontId="6" fillId="0" borderId="1" xfId="0" applyNumberFormat="1" applyFont="1" applyBorder="1" applyAlignment="1">
      <alignment horizontal="centerContinuous"/>
    </xf>
    <xf numFmtId="3" fontId="7" fillId="0" borderId="1" xfId="0" applyNumberFormat="1" applyFont="1" applyBorder="1" applyAlignment="1">
      <alignment horizontal="centerContinuous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/>
    <xf numFmtId="37" fontId="6" fillId="0" borderId="0" xfId="0" applyNumberFormat="1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/>
    </xf>
    <xf numFmtId="3" fontId="0" fillId="0" borderId="2" xfId="0" applyNumberFormat="1" applyBorder="1"/>
    <xf numFmtId="3" fontId="6" fillId="0" borderId="1" xfId="0" applyNumberFormat="1" applyFont="1" applyBorder="1"/>
    <xf numFmtId="164" fontId="0" fillId="0" borderId="0" xfId="0" applyNumberFormat="1"/>
    <xf numFmtId="164" fontId="6" fillId="0" borderId="0" xfId="0" applyNumberFormat="1" applyFont="1"/>
    <xf numFmtId="164" fontId="6" fillId="0" borderId="1" xfId="0" applyNumberFormat="1" applyFont="1" applyBorder="1"/>
    <xf numFmtId="164" fontId="1" fillId="0" borderId="1" xfId="0" applyNumberFormat="1" applyFont="1" applyBorder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3" fontId="7" fillId="0" borderId="2" xfId="0" applyNumberFormat="1" applyFont="1" applyBorder="1"/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5" fontId="6" fillId="0" borderId="3" xfId="0" applyNumberFormat="1" applyFont="1" applyBorder="1" applyAlignment="1">
      <alignment horizontal="center"/>
    </xf>
    <xf numFmtId="3" fontId="7" fillId="0" borderId="0" xfId="0" applyNumberFormat="1" applyFont="1" applyAlignment="1"/>
    <xf numFmtId="0" fontId="9" fillId="0" borderId="0" xfId="0" applyFont="1"/>
    <xf numFmtId="164" fontId="9" fillId="0" borderId="1" xfId="0" applyNumberFormat="1" applyFont="1" applyBorder="1"/>
    <xf numFmtId="164" fontId="9" fillId="0" borderId="0" xfId="0" applyNumberFormat="1" applyFont="1"/>
    <xf numFmtId="49" fontId="9" fillId="0" borderId="1" xfId="0" applyNumberFormat="1" applyFont="1" applyBorder="1" applyAlignment="1">
      <alignment horizontal="right"/>
    </xf>
    <xf numFmtId="164" fontId="9" fillId="0" borderId="0" xfId="0" applyNumberFormat="1" applyFont="1" applyBorder="1"/>
    <xf numFmtId="164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4" fillId="0" borderId="0" xfId="0" applyFont="1" applyAlignment="1"/>
    <xf numFmtId="3" fontId="6" fillId="0" borderId="1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/>
    <xf numFmtId="3" fontId="5" fillId="0" borderId="0" xfId="0" applyNumberFormat="1" applyFont="1" applyAlignment="1"/>
    <xf numFmtId="3" fontId="9" fillId="0" borderId="0" xfId="0" applyNumberFormat="1" applyFont="1" applyAlignment="1">
      <alignment horizontal="center"/>
    </xf>
    <xf numFmtId="10" fontId="9" fillId="0" borderId="0" xfId="0" applyNumberFormat="1" applyFont="1"/>
    <xf numFmtId="3" fontId="9" fillId="0" borderId="0" xfId="0" applyNumberFormat="1" applyFont="1"/>
    <xf numFmtId="3" fontId="10" fillId="0" borderId="0" xfId="0" applyNumberFormat="1" applyFont="1" applyAlignment="1">
      <alignment horizontal="left"/>
    </xf>
    <xf numFmtId="3" fontId="9" fillId="0" borderId="2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164" fontId="11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3" fontId="12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right"/>
    </xf>
    <xf numFmtId="164" fontId="7" fillId="0" borderId="2" xfId="0" applyNumberFormat="1" applyFont="1" applyBorder="1"/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164" fontId="9" fillId="0" borderId="4" xfId="0" applyNumberFormat="1" applyFont="1" applyBorder="1"/>
    <xf numFmtId="0" fontId="7" fillId="0" borderId="0" xfId="0" applyFont="1" applyFill="1"/>
    <xf numFmtId="0" fontId="5" fillId="0" borderId="0" xfId="0" applyFont="1" applyAlignment="1">
      <alignment horizontal="centerContinuous"/>
    </xf>
    <xf numFmtId="164" fontId="7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0" xfId="0" applyNumberFormat="1" applyFont="1" applyAlignment="1"/>
    <xf numFmtId="164" fontId="7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5" fontId="6" fillId="0" borderId="4" xfId="0" applyNumberFormat="1" applyFont="1" applyBorder="1" applyAlignment="1">
      <alignment horizontal="right"/>
    </xf>
    <xf numFmtId="3" fontId="0" fillId="0" borderId="0" xfId="0" applyNumberFormat="1" applyFill="1"/>
    <xf numFmtId="3" fontId="11" fillId="0" borderId="0" xfId="0" applyNumberFormat="1" applyFont="1" applyFill="1"/>
    <xf numFmtId="3" fontId="7" fillId="0" borderId="0" xfId="0" applyNumberFormat="1" applyFont="1" applyFill="1"/>
    <xf numFmtId="3" fontId="11" fillId="0" borderId="2" xfId="0" applyNumberFormat="1" applyFont="1" applyBorder="1"/>
    <xf numFmtId="164" fontId="6" fillId="0" borderId="0" xfId="0" applyNumberFormat="1" applyFont="1" applyBorder="1" applyAlignment="1">
      <alignment horizontal="right"/>
    </xf>
    <xf numFmtId="3" fontId="11" fillId="0" borderId="0" xfId="0" applyNumberFormat="1" applyFont="1" applyBorder="1"/>
    <xf numFmtId="164" fontId="7" fillId="0" borderId="0" xfId="0" applyNumberFormat="1" applyFont="1" applyFill="1"/>
    <xf numFmtId="3" fontId="7" fillId="0" borderId="2" xfId="0" applyNumberFormat="1" applyFont="1" applyFill="1" applyBorder="1"/>
    <xf numFmtId="164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7" fontId="7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/>
    </xf>
    <xf numFmtId="164" fontId="7" fillId="0" borderId="0" xfId="0" applyNumberFormat="1" applyFont="1" applyBorder="1" applyAlignment="1">
      <alignment horizontal="right"/>
    </xf>
    <xf numFmtId="0" fontId="0" fillId="0" borderId="0" xfId="0" applyFill="1"/>
    <xf numFmtId="164" fontId="6" fillId="0" borderId="4" xfId="0" applyNumberFormat="1" applyFont="1" applyFill="1" applyBorder="1"/>
    <xf numFmtId="38" fontId="7" fillId="0" borderId="2" xfId="0" applyNumberFormat="1" applyFont="1" applyBorder="1"/>
    <xf numFmtId="38" fontId="7" fillId="0" borderId="0" xfId="0" applyNumberFormat="1" applyFont="1"/>
    <xf numFmtId="38" fontId="7" fillId="0" borderId="0" xfId="0" applyNumberFormat="1" applyFont="1" applyBorder="1" applyAlignment="1"/>
    <xf numFmtId="164" fontId="7" fillId="0" borderId="2" xfId="0" applyNumberFormat="1" applyFont="1" applyFill="1" applyBorder="1"/>
    <xf numFmtId="5" fontId="7" fillId="0" borderId="0" xfId="0" applyNumberFormat="1" applyFont="1" applyFill="1" applyAlignment="1">
      <alignment horizontal="center"/>
    </xf>
    <xf numFmtId="49" fontId="9" fillId="0" borderId="0" xfId="0" applyNumberFormat="1" applyFont="1" applyBorder="1" applyAlignment="1">
      <alignment horizontal="right"/>
    </xf>
    <xf numFmtId="0" fontId="5" fillId="2" borderId="0" xfId="0" applyFont="1" applyFill="1" applyAlignment="1">
      <alignment horizontal="centerContinuous"/>
    </xf>
    <xf numFmtId="3" fontId="7" fillId="2" borderId="0" xfId="0" applyNumberFormat="1" applyFont="1" applyFill="1" applyAlignment="1">
      <alignment horizontal="centerContinuous"/>
    </xf>
    <xf numFmtId="38" fontId="7" fillId="0" borderId="0" xfId="0" applyNumberFormat="1" applyFont="1" applyFill="1"/>
    <xf numFmtId="3" fontId="6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37" fontId="7" fillId="0" borderId="0" xfId="0" applyNumberFormat="1" applyFont="1"/>
    <xf numFmtId="3" fontId="7" fillId="0" borderId="0" xfId="0" applyNumberFormat="1" applyFont="1" applyBorder="1"/>
    <xf numFmtId="3" fontId="0" fillId="0" borderId="0" xfId="0" applyNumberFormat="1" applyBorder="1"/>
    <xf numFmtId="164" fontId="6" fillId="0" borderId="0" xfId="0" applyNumberFormat="1" applyFont="1" applyBorder="1"/>
    <xf numFmtId="3" fontId="11" fillId="0" borderId="2" xfId="0" applyNumberFormat="1" applyFont="1" applyFill="1" applyBorder="1"/>
    <xf numFmtId="5" fontId="6" fillId="0" borderId="0" xfId="0" applyNumberFormat="1" applyFont="1" applyBorder="1" applyAlignment="1">
      <alignment horizontal="center"/>
    </xf>
    <xf numFmtId="5" fontId="6" fillId="0" borderId="0" xfId="0" applyNumberFormat="1" applyFont="1" applyFill="1" applyBorder="1" applyAlignment="1">
      <alignment horizontal="center"/>
    </xf>
    <xf numFmtId="5" fontId="6" fillId="0" borderId="3" xfId="0" applyNumberFormat="1" applyFont="1" applyFill="1" applyBorder="1" applyAlignment="1">
      <alignment horizontal="center"/>
    </xf>
    <xf numFmtId="164" fontId="6" fillId="0" borderId="2" xfId="0" applyNumberFormat="1" applyFont="1" applyBorder="1"/>
    <xf numFmtId="164" fontId="6" fillId="0" borderId="4" xfId="0" applyNumberFormat="1" applyFont="1" applyBorder="1"/>
    <xf numFmtId="3" fontId="2" fillId="0" borderId="2" xfId="0" applyNumberFormat="1" applyFont="1" applyBorder="1"/>
    <xf numFmtId="165" fontId="11" fillId="0" borderId="0" xfId="1" applyNumberFormat="1" applyFont="1"/>
    <xf numFmtId="165" fontId="11" fillId="0" borderId="2" xfId="1" applyNumberFormat="1" applyFont="1" applyBorder="1"/>
    <xf numFmtId="166" fontId="11" fillId="0" borderId="0" xfId="2" applyNumberFormat="1" applyFont="1" applyFill="1"/>
    <xf numFmtId="166" fontId="11" fillId="0" borderId="0" xfId="2" applyNumberFormat="1" applyFont="1"/>
    <xf numFmtId="0" fontId="2" fillId="0" borderId="0" xfId="0" applyFont="1" applyAlignment="1">
      <alignment horizontal="left"/>
    </xf>
    <xf numFmtId="165" fontId="15" fillId="0" borderId="0" xfId="1" applyNumberFormat="1" applyFont="1"/>
    <xf numFmtId="165" fontId="15" fillId="0" borderId="0" xfId="0" applyNumberFormat="1" applyFont="1"/>
    <xf numFmtId="0" fontId="16" fillId="0" borderId="0" xfId="0" applyFont="1"/>
    <xf numFmtId="165" fontId="16" fillId="0" borderId="0" xfId="1" applyNumberFormat="1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37" fontId="16" fillId="0" borderId="2" xfId="0" applyNumberFormat="1" applyFont="1" applyBorder="1"/>
    <xf numFmtId="43" fontId="7" fillId="0" borderId="0" xfId="1" applyFont="1"/>
    <xf numFmtId="43" fontId="7" fillId="0" borderId="2" xfId="1" applyFont="1" applyBorder="1"/>
    <xf numFmtId="43" fontId="11" fillId="0" borderId="0" xfId="1" applyFont="1"/>
    <xf numFmtId="43" fontId="11" fillId="0" borderId="2" xfId="1" applyFont="1" applyBorder="1"/>
    <xf numFmtId="44" fontId="7" fillId="0" borderId="0" xfId="2" applyFont="1" applyFill="1"/>
    <xf numFmtId="43" fontId="7" fillId="0" borderId="0" xfId="1" applyFont="1" applyFill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2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7" fontId="0" fillId="0" borderId="0" xfId="0" applyNumberForma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/>
    <xf numFmtId="165" fontId="7" fillId="0" borderId="0" xfId="1" applyNumberFormat="1" applyFont="1" applyAlignment="1"/>
    <xf numFmtId="165" fontId="7" fillId="0" borderId="0" xfId="1" applyNumberFormat="1" applyFont="1"/>
    <xf numFmtId="165" fontId="7" fillId="0" borderId="2" xfId="1" applyNumberFormat="1" applyFont="1" applyBorder="1" applyAlignment="1"/>
    <xf numFmtId="166" fontId="7" fillId="0" borderId="2" xfId="2" applyNumberFormat="1" applyFont="1" applyBorder="1" applyAlignment="1"/>
    <xf numFmtId="166" fontId="7" fillId="0" borderId="0" xfId="2" applyNumberFormat="1" applyFont="1" applyBorder="1" applyAlignment="1"/>
    <xf numFmtId="166" fontId="6" fillId="0" borderId="4" xfId="2" applyNumberFormat="1" applyFont="1" applyBorder="1" applyAlignment="1"/>
    <xf numFmtId="165" fontId="7" fillId="0" borderId="0" xfId="1" applyNumberFormat="1" applyFont="1" applyFill="1"/>
    <xf numFmtId="165" fontId="7" fillId="0" borderId="2" xfId="1" applyNumberFormat="1" applyFont="1" applyBorder="1"/>
    <xf numFmtId="165" fontId="7" fillId="0" borderId="2" xfId="1" applyNumberFormat="1" applyFont="1" applyFill="1" applyBorder="1" applyAlignment="1">
      <alignment horizontal="center"/>
    </xf>
    <xf numFmtId="164" fontId="11" fillId="0" borderId="0" xfId="0" applyNumberFormat="1" applyFont="1" applyBorder="1"/>
    <xf numFmtId="164" fontId="11" fillId="0" borderId="2" xfId="0" applyNumberFormat="1" applyFont="1" applyBorder="1"/>
    <xf numFmtId="165" fontId="0" fillId="0" borderId="0" xfId="1" applyNumberFormat="1" applyFont="1" applyFill="1"/>
    <xf numFmtId="165" fontId="0" fillId="0" borderId="0" xfId="1" applyNumberFormat="1" applyFont="1"/>
    <xf numFmtId="165" fontId="6" fillId="0" borderId="1" xfId="1" applyNumberFormat="1" applyFont="1" applyBorder="1" applyAlignment="1">
      <alignment horizontal="right"/>
    </xf>
    <xf numFmtId="43" fontId="7" fillId="0" borderId="2" xfId="1" applyFont="1" applyBorder="1" applyAlignment="1">
      <alignment horizontal="right"/>
    </xf>
    <xf numFmtId="43" fontId="7" fillId="0" borderId="0" xfId="1" applyFont="1" applyBorder="1"/>
    <xf numFmtId="164" fontId="6" fillId="0" borderId="2" xfId="0" applyNumberFormat="1" applyFont="1" applyBorder="1" applyAlignment="1">
      <alignment horizontal="right"/>
    </xf>
    <xf numFmtId="165" fontId="7" fillId="0" borderId="0" xfId="1" applyNumberFormat="1" applyFont="1" applyBorder="1" applyAlignment="1">
      <alignment horizontal="left" inden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6096000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colorTemperature colorTemp="11500"/>
                  </a14:imgEffect>
                  <a14:imgEffect>
                    <a14:saturation sat="400000"/>
                  </a14:imgEffect>
                  <a14:imgEffect>
                    <a14:brightnessContrast bright="-33000" contras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095999" cy="191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502920</xdr:colOff>
      <xdr:row>7</xdr:row>
      <xdr:rowOff>0</xdr:rowOff>
    </xdr:from>
    <xdr:to>
      <xdr:col>0</xdr:col>
      <xdr:colOff>5783580</xdr:colOff>
      <xdr:row>8</xdr:row>
      <xdr:rowOff>1158240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950720"/>
          <a:ext cx="5280660" cy="145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511810</xdr:colOff>
      <xdr:row>33</xdr:row>
      <xdr:rowOff>139701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"/>
          <a:ext cx="511810" cy="9029700"/>
        </a:xfrm>
        <a:prstGeom prst="rect">
          <a:avLst/>
        </a:prstGeom>
        <a:solidFill>
          <a:srgbClr val="61181C"/>
        </a:solidFill>
        <a:ln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tabSelected="1" view="pageBreakPreview" zoomScale="70" zoomScaleNormal="100" zoomScaleSheetLayoutView="70" workbookViewId="0">
      <selection activeCell="A14" sqref="A14"/>
    </sheetView>
  </sheetViews>
  <sheetFormatPr defaultRowHeight="12.75" x14ac:dyDescent="0.2"/>
  <cols>
    <col min="1" max="1" width="90" bestFit="1" customWidth="1"/>
  </cols>
  <sheetData>
    <row r="1" spans="1:1" ht="23.25" x14ac:dyDescent="0.2">
      <c r="A1" s="154"/>
    </row>
    <row r="2" spans="1:1" ht="23.25" x14ac:dyDescent="0.2">
      <c r="A2" s="154"/>
    </row>
    <row r="3" spans="1:1" ht="23.25" x14ac:dyDescent="0.2">
      <c r="A3" s="155"/>
    </row>
    <row r="4" spans="1:1" ht="23.25" x14ac:dyDescent="0.2">
      <c r="A4" s="154"/>
    </row>
    <row r="5" spans="1:1" ht="23.25" x14ac:dyDescent="0.2">
      <c r="A5" s="154"/>
    </row>
    <row r="6" spans="1:1" ht="23.25" x14ac:dyDescent="0.2">
      <c r="A6" s="154"/>
    </row>
    <row r="8" spans="1:1" ht="23.25" x14ac:dyDescent="0.2">
      <c r="A8" s="156"/>
    </row>
    <row r="9" spans="1:1" ht="100.9" customHeight="1" x14ac:dyDescent="0.2">
      <c r="A9" s="156"/>
    </row>
    <row r="10" spans="1:1" ht="30.75" x14ac:dyDescent="0.2">
      <c r="A10" s="157" t="s">
        <v>157</v>
      </c>
    </row>
    <row r="11" spans="1:1" ht="30.75" x14ac:dyDescent="0.2">
      <c r="A11" s="157"/>
    </row>
    <row r="12" spans="1:1" ht="20.25" x14ac:dyDescent="0.2">
      <c r="A12" s="158" t="s">
        <v>158</v>
      </c>
    </row>
    <row r="13" spans="1:1" ht="20.25" x14ac:dyDescent="0.2">
      <c r="A13" s="158" t="s">
        <v>168</v>
      </c>
    </row>
    <row r="14" spans="1:1" ht="17.25" x14ac:dyDescent="0.2">
      <c r="A14" s="159" t="s">
        <v>159</v>
      </c>
    </row>
    <row r="15" spans="1:1" ht="17.25" x14ac:dyDescent="0.2">
      <c r="A15" s="160"/>
    </row>
    <row r="16" spans="1:1" ht="17.25" x14ac:dyDescent="0.2">
      <c r="A16" s="160" t="s">
        <v>160</v>
      </c>
    </row>
    <row r="17" spans="1:1" ht="17.25" x14ac:dyDescent="0.2">
      <c r="A17" s="161" t="s">
        <v>165</v>
      </c>
    </row>
    <row r="18" spans="1:1" ht="17.25" x14ac:dyDescent="0.2">
      <c r="A18" s="162"/>
    </row>
    <row r="19" spans="1:1" ht="17.25" x14ac:dyDescent="0.2">
      <c r="A19" s="161"/>
    </row>
    <row r="20" spans="1:1" ht="17.25" x14ac:dyDescent="0.2">
      <c r="A20" s="163" t="s">
        <v>118</v>
      </c>
    </row>
    <row r="21" spans="1:1" ht="17.25" x14ac:dyDescent="0.2">
      <c r="A21" s="163" t="s">
        <v>119</v>
      </c>
    </row>
    <row r="22" spans="1:1" ht="17.25" x14ac:dyDescent="0.2">
      <c r="A22" s="163" t="s">
        <v>161</v>
      </c>
    </row>
    <row r="23" spans="1:1" ht="17.25" x14ac:dyDescent="0.2">
      <c r="A23" s="163" t="s">
        <v>162</v>
      </c>
    </row>
    <row r="24" spans="1:1" ht="17.25" x14ac:dyDescent="0.2">
      <c r="A24" s="163" t="s">
        <v>163</v>
      </c>
    </row>
    <row r="25" spans="1:1" x14ac:dyDescent="0.2">
      <c r="A25" s="164"/>
    </row>
  </sheetData>
  <printOptions horizontalCentered="1"/>
  <pageMargins left="0.7" right="0.7" top="0.75" bottom="0.75" header="0.3" footer="0.3"/>
  <pageSetup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33"/>
  <sheetViews>
    <sheetView zoomScaleNormal="100" workbookViewId="0">
      <selection activeCell="D20" sqref="D20"/>
    </sheetView>
  </sheetViews>
  <sheetFormatPr defaultRowHeight="12.75" x14ac:dyDescent="0.2"/>
  <cols>
    <col min="2" max="2" width="30.5703125" customWidth="1"/>
    <col min="4" max="4" width="16" bestFit="1" customWidth="1"/>
    <col min="5" max="5" width="5.7109375" customWidth="1"/>
    <col min="6" max="6" width="13.28515625" customWidth="1"/>
  </cols>
  <sheetData>
    <row r="1" spans="2:8" ht="23.25" x14ac:dyDescent="0.35">
      <c r="B1" s="193" t="s">
        <v>175</v>
      </c>
      <c r="C1" s="193"/>
      <c r="D1" s="193"/>
      <c r="E1" s="193"/>
      <c r="F1" s="193"/>
      <c r="G1" s="25"/>
      <c r="H1" s="25"/>
    </row>
    <row r="2" spans="2:8" x14ac:dyDescent="0.2">
      <c r="B2" s="7"/>
      <c r="C2" s="8"/>
      <c r="D2" s="8"/>
      <c r="E2" s="8"/>
      <c r="F2" s="8"/>
    </row>
    <row r="3" spans="2:8" x14ac:dyDescent="0.2">
      <c r="B3" s="73" t="s">
        <v>113</v>
      </c>
      <c r="C3" s="7"/>
      <c r="D3" s="74" t="s">
        <v>98</v>
      </c>
      <c r="E3" s="12"/>
      <c r="F3" s="74" t="s">
        <v>89</v>
      </c>
    </row>
    <row r="4" spans="2:8" x14ac:dyDescent="0.2">
      <c r="B4" s="7"/>
      <c r="C4" s="7"/>
      <c r="D4" s="8"/>
      <c r="E4" s="15"/>
      <c r="F4" s="8"/>
    </row>
    <row r="5" spans="2:8" x14ac:dyDescent="0.2">
      <c r="B5" s="16" t="s">
        <v>133</v>
      </c>
      <c r="C5" s="7"/>
      <c r="D5" s="8"/>
      <c r="E5" s="15"/>
      <c r="F5" s="8"/>
    </row>
    <row r="6" spans="2:8" x14ac:dyDescent="0.2">
      <c r="B6" s="7" t="s">
        <v>114</v>
      </c>
      <c r="C6" s="7"/>
      <c r="D6" s="76">
        <v>502500</v>
      </c>
      <c r="E6" s="15"/>
      <c r="F6" s="50">
        <f>SUM(D6)</f>
        <v>502500</v>
      </c>
    </row>
    <row r="7" spans="2:8" x14ac:dyDescent="0.2">
      <c r="B7" s="7"/>
      <c r="C7" s="8"/>
      <c r="D7" s="8"/>
      <c r="E7" s="7"/>
      <c r="F7" s="17"/>
    </row>
    <row r="8" spans="2:8" ht="13.5" thickBot="1" x14ac:dyDescent="0.25">
      <c r="B8" s="16" t="s">
        <v>74</v>
      </c>
      <c r="C8" s="8"/>
      <c r="D8" s="8"/>
      <c r="E8" s="7"/>
      <c r="F8" s="55">
        <v>998749</v>
      </c>
    </row>
    <row r="9" spans="2:8" x14ac:dyDescent="0.2">
      <c r="B9" s="7"/>
      <c r="C9" s="8"/>
      <c r="D9" s="8"/>
      <c r="E9" s="7"/>
      <c r="F9" s="17"/>
    </row>
    <row r="10" spans="2:8" ht="13.5" thickBot="1" x14ac:dyDescent="0.25">
      <c r="B10" s="16" t="s">
        <v>95</v>
      </c>
      <c r="C10" s="8"/>
      <c r="D10" s="8"/>
      <c r="E10" s="7"/>
      <c r="F10" s="53">
        <f>SUM(F6:F8)</f>
        <v>1501249</v>
      </c>
    </row>
    <row r="11" spans="2:8" ht="13.5" thickTop="1" x14ac:dyDescent="0.2">
      <c r="B11" s="7"/>
      <c r="C11" s="8"/>
      <c r="D11" s="8"/>
      <c r="E11" s="8"/>
      <c r="F11" s="8"/>
    </row>
    <row r="12" spans="2:8" x14ac:dyDescent="0.2">
      <c r="B12" s="7"/>
      <c r="C12" s="8"/>
      <c r="D12" s="8"/>
      <c r="E12" s="8"/>
      <c r="F12" s="8"/>
    </row>
    <row r="13" spans="2:8" x14ac:dyDescent="0.2">
      <c r="B13" s="7"/>
      <c r="C13" s="8"/>
      <c r="D13" s="8"/>
      <c r="E13" s="8"/>
      <c r="F13" s="8"/>
    </row>
    <row r="14" spans="2:8" ht="23.25" x14ac:dyDescent="0.35">
      <c r="B14" s="193" t="s">
        <v>174</v>
      </c>
      <c r="C14" s="193"/>
      <c r="D14" s="193"/>
      <c r="E14" s="193"/>
      <c r="F14" s="193"/>
      <c r="G14" s="25"/>
      <c r="H14" s="25"/>
    </row>
    <row r="15" spans="2:8" x14ac:dyDescent="0.2">
      <c r="B15" s="7"/>
      <c r="C15" s="8"/>
      <c r="D15" s="8"/>
      <c r="E15" s="8"/>
      <c r="F15" s="8"/>
    </row>
    <row r="16" spans="2:8" x14ac:dyDescent="0.2">
      <c r="B16" s="73" t="s">
        <v>113</v>
      </c>
      <c r="C16" s="7"/>
      <c r="D16" s="74" t="s">
        <v>88</v>
      </c>
      <c r="E16" s="7"/>
      <c r="F16" s="74" t="s">
        <v>89</v>
      </c>
    </row>
    <row r="17" spans="2:11" x14ac:dyDescent="0.2">
      <c r="B17" s="7"/>
      <c r="C17" s="7"/>
      <c r="D17" s="8"/>
      <c r="E17" s="7"/>
      <c r="F17" s="11"/>
    </row>
    <row r="18" spans="2:11" x14ac:dyDescent="0.2">
      <c r="B18" s="16" t="s">
        <v>115</v>
      </c>
      <c r="C18" s="7"/>
      <c r="D18" s="8"/>
      <c r="E18" s="7"/>
      <c r="F18" s="11"/>
    </row>
    <row r="19" spans="2:11" x14ac:dyDescent="0.2">
      <c r="B19" s="7" t="s">
        <v>78</v>
      </c>
      <c r="C19" s="7"/>
      <c r="D19" s="39">
        <v>281289</v>
      </c>
      <c r="E19" s="7"/>
      <c r="F19" s="11"/>
    </row>
    <row r="20" spans="2:11" x14ac:dyDescent="0.2">
      <c r="B20" s="7" t="s">
        <v>79</v>
      </c>
      <c r="C20" s="7"/>
      <c r="D20" s="8">
        <v>26419</v>
      </c>
      <c r="E20" s="7"/>
      <c r="F20" s="11"/>
    </row>
    <row r="21" spans="2:11" x14ac:dyDescent="0.2">
      <c r="B21" s="7" t="s">
        <v>80</v>
      </c>
      <c r="C21" s="7"/>
      <c r="D21" s="8">
        <v>101300</v>
      </c>
      <c r="E21" s="7"/>
      <c r="F21" s="11"/>
      <c r="I21" s="32"/>
      <c r="K21" s="32"/>
    </row>
    <row r="22" spans="2:11" x14ac:dyDescent="0.2">
      <c r="B22" s="7" t="s">
        <v>81</v>
      </c>
      <c r="C22" s="7"/>
      <c r="D22" s="8">
        <v>642650</v>
      </c>
      <c r="E22" s="7"/>
      <c r="F22" s="11"/>
    </row>
    <row r="23" spans="2:11" x14ac:dyDescent="0.2">
      <c r="B23" s="7" t="s">
        <v>82</v>
      </c>
      <c r="C23" s="7"/>
      <c r="D23" s="8">
        <v>83970</v>
      </c>
      <c r="E23" s="7"/>
      <c r="F23" s="11"/>
    </row>
    <row r="24" spans="2:11" x14ac:dyDescent="0.2">
      <c r="B24" s="7" t="s">
        <v>83</v>
      </c>
      <c r="C24" s="7"/>
      <c r="D24" s="8">
        <v>25000</v>
      </c>
      <c r="E24" s="7"/>
      <c r="F24" s="11"/>
    </row>
    <row r="25" spans="2:11" x14ac:dyDescent="0.2">
      <c r="B25" s="7" t="s">
        <v>84</v>
      </c>
      <c r="C25" s="7"/>
      <c r="D25" s="143">
        <v>0</v>
      </c>
      <c r="E25" s="7"/>
      <c r="F25" s="11"/>
    </row>
    <row r="26" spans="2:11" x14ac:dyDescent="0.2">
      <c r="B26" s="7" t="s">
        <v>85</v>
      </c>
      <c r="C26" s="7"/>
      <c r="D26" s="8">
        <v>104500</v>
      </c>
      <c r="E26" s="7"/>
      <c r="F26" s="11"/>
    </row>
    <row r="27" spans="2:11" x14ac:dyDescent="0.2">
      <c r="B27" s="7" t="s">
        <v>86</v>
      </c>
      <c r="C27" s="7"/>
      <c r="D27" s="143">
        <v>0</v>
      </c>
      <c r="E27" s="7"/>
      <c r="F27" s="11"/>
    </row>
    <row r="28" spans="2:11" ht="13.5" thickBot="1" x14ac:dyDescent="0.25">
      <c r="B28" s="7" t="s">
        <v>50</v>
      </c>
      <c r="C28" s="7"/>
      <c r="D28" s="40">
        <v>420600</v>
      </c>
      <c r="E28" s="7"/>
      <c r="F28" s="52">
        <f>SUM(D19:D28)</f>
        <v>1685728</v>
      </c>
    </row>
    <row r="29" spans="2:11" x14ac:dyDescent="0.2">
      <c r="B29" s="7"/>
      <c r="C29" s="8"/>
      <c r="D29" s="8"/>
      <c r="E29" s="7"/>
      <c r="F29" s="83"/>
      <c r="J29" s="32"/>
    </row>
    <row r="30" spans="2:11" ht="13.5" thickBot="1" x14ac:dyDescent="0.25">
      <c r="B30" s="16" t="s">
        <v>74</v>
      </c>
      <c r="C30" s="8"/>
      <c r="D30" s="8"/>
      <c r="E30" s="7"/>
      <c r="F30" s="179">
        <v>0</v>
      </c>
      <c r="J30" s="32"/>
    </row>
    <row r="31" spans="2:11" x14ac:dyDescent="0.2">
      <c r="B31" s="7"/>
      <c r="C31" s="8"/>
      <c r="D31" s="8"/>
      <c r="E31" s="7"/>
      <c r="F31" s="15"/>
    </row>
    <row r="32" spans="2:11" ht="13.5" thickBot="1" x14ac:dyDescent="0.25">
      <c r="B32" s="16" t="s">
        <v>95</v>
      </c>
      <c r="C32" s="8"/>
      <c r="D32" s="8"/>
      <c r="E32" s="7"/>
      <c r="F32" s="53">
        <f>SUM(F28:F30)</f>
        <v>1685728</v>
      </c>
      <c r="K32" s="32"/>
    </row>
    <row r="33" spans="2:6" ht="13.5" thickTop="1" x14ac:dyDescent="0.2">
      <c r="B33" s="7"/>
      <c r="C33" s="7"/>
      <c r="D33" s="7"/>
      <c r="E33" s="7"/>
      <c r="F33" s="83"/>
    </row>
  </sheetData>
  <mergeCells count="2">
    <mergeCell ref="B1:F1"/>
    <mergeCell ref="B14:F14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40"/>
  <sheetViews>
    <sheetView workbookViewId="0">
      <selection activeCell="D24" sqref="D24"/>
    </sheetView>
  </sheetViews>
  <sheetFormatPr defaultRowHeight="12.75" x14ac:dyDescent="0.2"/>
  <cols>
    <col min="2" max="2" width="47.85546875" bestFit="1" customWidth="1"/>
    <col min="3" max="3" width="5.7109375" customWidth="1"/>
    <col min="4" max="4" width="12.85546875" bestFit="1" customWidth="1"/>
    <col min="5" max="5" width="5.7109375" customWidth="1"/>
    <col min="6" max="6" width="10.140625" bestFit="1" customWidth="1"/>
    <col min="7" max="7" width="9.28515625" customWidth="1"/>
    <col min="8" max="8" width="9.140625" customWidth="1"/>
  </cols>
  <sheetData>
    <row r="1" spans="2:6" ht="23.25" x14ac:dyDescent="0.35">
      <c r="B1" s="194" t="s">
        <v>175</v>
      </c>
      <c r="C1" s="194"/>
      <c r="D1" s="194"/>
      <c r="E1" s="194"/>
      <c r="F1" s="194"/>
    </row>
    <row r="2" spans="2:6" ht="23.25" x14ac:dyDescent="0.35">
      <c r="B2" s="115"/>
      <c r="C2" s="116"/>
      <c r="D2" s="116"/>
      <c r="E2" s="116"/>
      <c r="F2" s="116"/>
    </row>
    <row r="3" spans="2:6" x14ac:dyDescent="0.2">
      <c r="B3" s="7"/>
      <c r="C3" s="8"/>
      <c r="D3" s="8"/>
      <c r="E3" s="8"/>
      <c r="F3" s="8"/>
    </row>
    <row r="4" spans="2:6" x14ac:dyDescent="0.2">
      <c r="B4" s="73" t="s">
        <v>97</v>
      </c>
      <c r="C4" s="8"/>
      <c r="D4" s="74" t="s">
        <v>98</v>
      </c>
      <c r="E4" s="8"/>
      <c r="F4" s="74" t="s">
        <v>89</v>
      </c>
    </row>
    <row r="5" spans="2:6" x14ac:dyDescent="0.2">
      <c r="B5" s="7"/>
      <c r="C5" s="8"/>
      <c r="D5" s="8"/>
      <c r="E5" s="8"/>
      <c r="F5" s="8"/>
    </row>
    <row r="6" spans="2:6" x14ac:dyDescent="0.2">
      <c r="B6" s="16" t="s">
        <v>99</v>
      </c>
      <c r="C6" s="8"/>
      <c r="D6" s="7"/>
      <c r="E6" s="8"/>
      <c r="F6" s="8"/>
    </row>
    <row r="7" spans="2:6" x14ac:dyDescent="0.2">
      <c r="B7" s="7" t="s">
        <v>100</v>
      </c>
      <c r="C7" s="8"/>
      <c r="D7" s="147">
        <v>0</v>
      </c>
      <c r="F7" s="8"/>
    </row>
    <row r="8" spans="2:6" x14ac:dyDescent="0.2">
      <c r="B8" s="7" t="s">
        <v>121</v>
      </c>
      <c r="C8" s="8"/>
      <c r="D8" s="148">
        <v>0</v>
      </c>
      <c r="E8" s="8"/>
      <c r="F8" s="8"/>
    </row>
    <row r="9" spans="2:6" x14ac:dyDescent="0.2">
      <c r="B9" s="7" t="s">
        <v>126</v>
      </c>
      <c r="C9" s="8"/>
      <c r="D9" s="95">
        <f>301727+835+2675</f>
        <v>305237</v>
      </c>
      <c r="E9" s="8"/>
      <c r="F9" s="8"/>
    </row>
    <row r="10" spans="2:6" x14ac:dyDescent="0.2">
      <c r="B10" s="7" t="s">
        <v>127</v>
      </c>
      <c r="C10" s="8"/>
      <c r="D10" s="95">
        <v>367286</v>
      </c>
      <c r="E10" s="8"/>
      <c r="F10" s="8"/>
    </row>
    <row r="11" spans="2:6" x14ac:dyDescent="0.2">
      <c r="B11" s="7" t="s">
        <v>128</v>
      </c>
      <c r="C11" s="8"/>
      <c r="D11" s="172">
        <v>0</v>
      </c>
      <c r="E11" s="8"/>
      <c r="F11" s="8"/>
    </row>
    <row r="12" spans="2:6" x14ac:dyDescent="0.2">
      <c r="B12" s="7" t="s">
        <v>136</v>
      </c>
      <c r="C12" s="8"/>
      <c r="D12" s="148">
        <v>0</v>
      </c>
      <c r="E12" s="8"/>
      <c r="F12" s="8"/>
    </row>
    <row r="13" spans="2:6" x14ac:dyDescent="0.2">
      <c r="B13" s="7" t="s">
        <v>143</v>
      </c>
      <c r="C13" s="8"/>
      <c r="D13" s="148">
        <v>0</v>
      </c>
      <c r="E13" s="8"/>
      <c r="F13" s="8"/>
    </row>
    <row r="14" spans="2:6" x14ac:dyDescent="0.2">
      <c r="B14" s="80" t="s">
        <v>130</v>
      </c>
      <c r="C14" s="8"/>
      <c r="D14" s="95">
        <v>127500</v>
      </c>
      <c r="E14" s="8"/>
      <c r="F14" s="8"/>
    </row>
    <row r="15" spans="2:6" x14ac:dyDescent="0.2">
      <c r="B15" s="80" t="s">
        <v>137</v>
      </c>
      <c r="C15" s="8"/>
      <c r="D15" s="148">
        <v>0</v>
      </c>
      <c r="E15" s="8"/>
      <c r="F15" s="8"/>
    </row>
    <row r="16" spans="2:6" x14ac:dyDescent="0.2">
      <c r="B16" s="7" t="s">
        <v>101</v>
      </c>
      <c r="C16" s="8"/>
      <c r="D16" s="100">
        <v>1175000</v>
      </c>
      <c r="E16" s="8"/>
      <c r="F16" s="8"/>
    </row>
    <row r="17" spans="2:6" x14ac:dyDescent="0.2">
      <c r="B17" s="7"/>
      <c r="C17" s="8"/>
      <c r="D17" s="95"/>
      <c r="E17" s="8"/>
      <c r="F17" s="8"/>
    </row>
    <row r="18" spans="2:6" x14ac:dyDescent="0.2">
      <c r="B18" s="16" t="s">
        <v>48</v>
      </c>
      <c r="C18" s="8"/>
      <c r="D18" s="8"/>
      <c r="E18" s="8"/>
      <c r="F18" s="50">
        <f>SUM(D7:D16)</f>
        <v>1975023</v>
      </c>
    </row>
    <row r="19" spans="2:6" x14ac:dyDescent="0.2">
      <c r="B19" s="7"/>
      <c r="C19" s="8"/>
      <c r="D19" s="8"/>
      <c r="E19" s="8"/>
      <c r="F19" s="8"/>
    </row>
    <row r="20" spans="2:6" x14ac:dyDescent="0.2">
      <c r="B20" s="16" t="s">
        <v>102</v>
      </c>
      <c r="C20" s="8"/>
      <c r="D20" s="8"/>
      <c r="E20" s="8"/>
      <c r="F20" s="8"/>
    </row>
    <row r="21" spans="2:6" x14ac:dyDescent="0.2">
      <c r="B21" s="7" t="s">
        <v>103</v>
      </c>
      <c r="C21" s="8"/>
      <c r="D21" s="95">
        <f>790000+3400000+29400+13750-28000</f>
        <v>4205150</v>
      </c>
      <c r="E21" s="8"/>
      <c r="F21" s="8"/>
    </row>
    <row r="22" spans="2:6" x14ac:dyDescent="0.2">
      <c r="B22" s="7" t="s">
        <v>138</v>
      </c>
      <c r="C22" s="8"/>
      <c r="D22" s="172">
        <v>0</v>
      </c>
      <c r="E22" s="8"/>
      <c r="F22" s="8"/>
    </row>
    <row r="23" spans="2:6" x14ac:dyDescent="0.2">
      <c r="B23" s="7" t="s">
        <v>139</v>
      </c>
      <c r="C23" s="8"/>
      <c r="D23" s="173">
        <f>195000-450</f>
        <v>194550</v>
      </c>
      <c r="E23" s="8"/>
      <c r="F23" s="8"/>
    </row>
    <row r="24" spans="2:6" x14ac:dyDescent="0.2">
      <c r="B24" s="7"/>
      <c r="C24" s="8"/>
      <c r="D24" s="8"/>
      <c r="E24" s="8"/>
      <c r="F24" s="8"/>
    </row>
    <row r="25" spans="2:6" x14ac:dyDescent="0.2">
      <c r="B25" s="16" t="s">
        <v>51</v>
      </c>
      <c r="C25" s="8"/>
      <c r="D25" s="8"/>
      <c r="E25" s="8"/>
      <c r="F25" s="182">
        <f>SUM(D21:D23)</f>
        <v>4399700</v>
      </c>
    </row>
    <row r="26" spans="2:6" x14ac:dyDescent="0.2">
      <c r="B26" s="16"/>
      <c r="C26" s="8"/>
      <c r="D26" s="8"/>
      <c r="E26" s="8"/>
      <c r="F26" s="118"/>
    </row>
    <row r="27" spans="2:6" x14ac:dyDescent="0.2">
      <c r="B27" s="16" t="s">
        <v>55</v>
      </c>
      <c r="C27" s="8"/>
      <c r="D27" s="8"/>
      <c r="E27" s="8"/>
      <c r="F27" s="118"/>
    </row>
    <row r="28" spans="2:6" x14ac:dyDescent="0.2">
      <c r="B28" s="16" t="s">
        <v>144</v>
      </c>
      <c r="C28" s="8"/>
      <c r="D28" s="144">
        <v>0</v>
      </c>
      <c r="E28" s="8"/>
      <c r="F28" s="118"/>
    </row>
    <row r="29" spans="2:6" x14ac:dyDescent="0.2">
      <c r="B29" s="16"/>
      <c r="C29" s="8"/>
      <c r="D29" s="8"/>
      <c r="E29" s="8"/>
      <c r="F29" s="118"/>
    </row>
    <row r="30" spans="2:6" x14ac:dyDescent="0.2">
      <c r="B30" s="16" t="s">
        <v>60</v>
      </c>
      <c r="C30" s="8"/>
      <c r="D30" s="8"/>
      <c r="E30" s="8"/>
      <c r="F30" s="182">
        <f>D28</f>
        <v>0</v>
      </c>
    </row>
    <row r="31" spans="2:6" x14ac:dyDescent="0.2">
      <c r="B31" s="16"/>
      <c r="C31" s="8"/>
      <c r="D31" s="8"/>
      <c r="E31" s="8"/>
      <c r="F31" s="118"/>
    </row>
    <row r="32" spans="2:6" x14ac:dyDescent="0.2">
      <c r="B32" s="16"/>
      <c r="C32" s="8"/>
      <c r="D32" s="8"/>
      <c r="E32" s="8"/>
      <c r="F32" s="118"/>
    </row>
    <row r="33" spans="2:6" x14ac:dyDescent="0.2">
      <c r="B33" s="16"/>
      <c r="C33" s="8"/>
      <c r="D33" s="8"/>
      <c r="E33" s="8"/>
      <c r="F33" s="118"/>
    </row>
    <row r="34" spans="2:6" x14ac:dyDescent="0.2">
      <c r="B34" s="16"/>
      <c r="C34" s="8"/>
      <c r="D34" s="8"/>
      <c r="E34" s="8"/>
      <c r="F34" s="118"/>
    </row>
    <row r="35" spans="2:6" x14ac:dyDescent="0.2">
      <c r="B35" s="16"/>
      <c r="C35" s="8"/>
      <c r="D35" s="8"/>
      <c r="E35" s="8"/>
      <c r="F35" s="118"/>
    </row>
    <row r="36" spans="2:6" x14ac:dyDescent="0.2">
      <c r="B36" s="16"/>
      <c r="C36" s="8"/>
      <c r="D36" s="8"/>
      <c r="E36" s="8"/>
      <c r="F36" s="118"/>
    </row>
    <row r="37" spans="2:6" x14ac:dyDescent="0.2">
      <c r="B37" s="7"/>
      <c r="C37" s="8"/>
      <c r="D37" s="8"/>
      <c r="E37" s="8"/>
      <c r="F37" s="15"/>
    </row>
    <row r="38" spans="2:6" ht="13.5" thickBot="1" x14ac:dyDescent="0.25">
      <c r="B38" s="16" t="s">
        <v>95</v>
      </c>
      <c r="C38" s="8"/>
      <c r="D38" s="8"/>
      <c r="E38" s="8"/>
      <c r="F38" s="53">
        <f>SUM(F18:F37)</f>
        <v>6374723</v>
      </c>
    </row>
    <row r="39" spans="2:6" ht="13.5" thickTop="1" x14ac:dyDescent="0.2">
      <c r="B39" s="7"/>
      <c r="C39" s="7"/>
      <c r="D39" s="7"/>
      <c r="E39" s="7"/>
      <c r="F39" s="7"/>
    </row>
    <row r="40" spans="2:6" x14ac:dyDescent="0.2">
      <c r="B40" s="7"/>
      <c r="C40" s="7"/>
      <c r="D40" s="7"/>
      <c r="E40" s="7"/>
      <c r="F40" s="39"/>
    </row>
  </sheetData>
  <mergeCells count="1">
    <mergeCell ref="B1:F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37"/>
  <sheetViews>
    <sheetView zoomScaleNormal="100" workbookViewId="0">
      <selection activeCell="D28" sqref="D28"/>
    </sheetView>
  </sheetViews>
  <sheetFormatPr defaultRowHeight="12.75" x14ac:dyDescent="0.2"/>
  <cols>
    <col min="2" max="2" width="47.42578125" bestFit="1" customWidth="1"/>
    <col min="3" max="3" width="5.7109375" customWidth="1"/>
    <col min="4" max="4" width="16.140625" bestFit="1" customWidth="1"/>
    <col min="5" max="5" width="5.7109375" customWidth="1"/>
    <col min="6" max="6" width="14.42578125" bestFit="1" customWidth="1"/>
  </cols>
  <sheetData>
    <row r="1" spans="2:8" ht="23.25" x14ac:dyDescent="0.35">
      <c r="B1" s="194" t="s">
        <v>174</v>
      </c>
      <c r="C1" s="194"/>
      <c r="D1" s="194"/>
      <c r="E1" s="194"/>
      <c r="F1" s="194"/>
      <c r="G1" s="25"/>
      <c r="H1" s="25"/>
    </row>
    <row r="2" spans="2:8" ht="23.25" x14ac:dyDescent="0.35">
      <c r="B2" s="81"/>
      <c r="C2" s="6"/>
      <c r="D2" s="6"/>
      <c r="E2" s="6"/>
      <c r="F2" s="6"/>
    </row>
    <row r="3" spans="2:8" x14ac:dyDescent="0.2">
      <c r="B3" s="73" t="s">
        <v>97</v>
      </c>
      <c r="C3" s="8"/>
      <c r="D3" s="74" t="s">
        <v>88</v>
      </c>
      <c r="E3" s="8"/>
      <c r="F3" s="74" t="s">
        <v>89</v>
      </c>
    </row>
    <row r="4" spans="2:8" x14ac:dyDescent="0.2">
      <c r="B4" s="7"/>
      <c r="C4" s="8"/>
      <c r="D4" s="8"/>
      <c r="E4" s="8"/>
      <c r="F4" s="15"/>
    </row>
    <row r="5" spans="2:8" x14ac:dyDescent="0.2">
      <c r="B5" s="16" t="s">
        <v>92</v>
      </c>
      <c r="C5" s="8"/>
      <c r="D5" s="8"/>
      <c r="E5" s="8"/>
      <c r="F5" s="15"/>
    </row>
    <row r="6" spans="2:8" x14ac:dyDescent="0.2">
      <c r="B6" s="7" t="s">
        <v>78</v>
      </c>
      <c r="C6" s="8"/>
      <c r="D6" s="99">
        <v>235238</v>
      </c>
      <c r="E6" s="8"/>
      <c r="F6" s="15"/>
    </row>
    <row r="7" spans="2:8" x14ac:dyDescent="0.2">
      <c r="B7" s="7" t="s">
        <v>79</v>
      </c>
      <c r="C7" s="8"/>
      <c r="D7" s="95">
        <v>69205</v>
      </c>
      <c r="E7" s="8"/>
      <c r="F7" s="15"/>
    </row>
    <row r="8" spans="2:8" x14ac:dyDescent="0.2">
      <c r="B8" s="7" t="s">
        <v>80</v>
      </c>
      <c r="C8" s="8"/>
      <c r="D8" s="95">
        <v>1000</v>
      </c>
      <c r="E8" s="8"/>
      <c r="F8" s="15"/>
    </row>
    <row r="9" spans="2:8" x14ac:dyDescent="0.2">
      <c r="B9" s="7" t="s">
        <v>81</v>
      </c>
      <c r="C9" s="8"/>
      <c r="D9" s="95">
        <v>2557</v>
      </c>
      <c r="E9" s="8"/>
      <c r="F9" s="15"/>
    </row>
    <row r="10" spans="2:8" x14ac:dyDescent="0.2">
      <c r="B10" s="7" t="s">
        <v>82</v>
      </c>
      <c r="C10" s="8"/>
      <c r="D10" s="95">
        <v>1000</v>
      </c>
      <c r="E10" s="8"/>
      <c r="F10" s="15"/>
    </row>
    <row r="11" spans="2:8" x14ac:dyDescent="0.2">
      <c r="B11" s="7" t="s">
        <v>85</v>
      </c>
      <c r="C11" s="8"/>
      <c r="D11" s="148">
        <v>0</v>
      </c>
      <c r="E11" s="8"/>
      <c r="F11" s="15"/>
    </row>
    <row r="12" spans="2:8" x14ac:dyDescent="0.2">
      <c r="B12" s="7" t="s">
        <v>50</v>
      </c>
      <c r="C12" s="8"/>
      <c r="D12" s="100">
        <v>46000</v>
      </c>
      <c r="E12" s="8"/>
      <c r="F12" s="50">
        <f>SUM(D6:D12)</f>
        <v>355000</v>
      </c>
    </row>
    <row r="13" spans="2:8" x14ac:dyDescent="0.2">
      <c r="B13" s="7"/>
      <c r="C13" s="8"/>
      <c r="D13" s="8"/>
      <c r="E13" s="8"/>
      <c r="F13" s="16"/>
    </row>
    <row r="14" spans="2:8" x14ac:dyDescent="0.2">
      <c r="B14" s="7"/>
      <c r="C14" s="8"/>
      <c r="D14" s="8"/>
      <c r="E14" s="8"/>
      <c r="F14" s="17"/>
    </row>
    <row r="15" spans="2:8" x14ac:dyDescent="0.2">
      <c r="B15" s="16" t="s">
        <v>93</v>
      </c>
      <c r="C15" s="8"/>
      <c r="D15" s="8"/>
      <c r="E15" s="8"/>
      <c r="F15" s="17"/>
    </row>
    <row r="16" spans="2:8" x14ac:dyDescent="0.2">
      <c r="B16" s="7" t="s">
        <v>78</v>
      </c>
      <c r="C16" s="8"/>
      <c r="D16" s="39">
        <f>1019709+29400</f>
        <v>1049109</v>
      </c>
      <c r="E16" s="8"/>
      <c r="F16" s="17"/>
    </row>
    <row r="17" spans="2:6" x14ac:dyDescent="0.2">
      <c r="B17" s="7" t="s">
        <v>79</v>
      </c>
      <c r="C17" s="8"/>
      <c r="D17" s="8">
        <v>95576</v>
      </c>
      <c r="E17" s="8"/>
      <c r="F17" s="17"/>
    </row>
    <row r="18" spans="2:6" x14ac:dyDescent="0.2">
      <c r="B18" s="7" t="s">
        <v>80</v>
      </c>
      <c r="C18" s="8"/>
      <c r="D18" s="8">
        <v>346075</v>
      </c>
      <c r="E18" s="8"/>
      <c r="F18" s="17"/>
    </row>
    <row r="19" spans="2:6" x14ac:dyDescent="0.2">
      <c r="B19" s="7" t="s">
        <v>81</v>
      </c>
      <c r="C19" s="8"/>
      <c r="D19" s="8">
        <v>340245</v>
      </c>
      <c r="E19" s="8"/>
      <c r="F19" s="17"/>
    </row>
    <row r="20" spans="2:6" x14ac:dyDescent="0.2">
      <c r="B20" s="7" t="s">
        <v>82</v>
      </c>
      <c r="C20" s="8"/>
      <c r="D20" s="8">
        <v>136826</v>
      </c>
      <c r="E20" s="8"/>
      <c r="F20" s="17"/>
    </row>
    <row r="21" spans="2:6" x14ac:dyDescent="0.2">
      <c r="B21" s="7" t="s">
        <v>83</v>
      </c>
      <c r="C21" s="8"/>
      <c r="D21" s="143">
        <v>0</v>
      </c>
      <c r="E21" s="8"/>
      <c r="F21" s="17"/>
    </row>
    <row r="22" spans="2:6" x14ac:dyDescent="0.2">
      <c r="B22" s="7" t="s">
        <v>84</v>
      </c>
      <c r="C22" s="8"/>
      <c r="D22" s="8">
        <v>0</v>
      </c>
      <c r="E22" s="8"/>
      <c r="F22" s="17"/>
    </row>
    <row r="23" spans="2:6" x14ac:dyDescent="0.2">
      <c r="B23" s="7" t="s">
        <v>85</v>
      </c>
      <c r="C23" s="8"/>
      <c r="D23" s="8">
        <v>358640</v>
      </c>
      <c r="E23" s="8"/>
      <c r="F23" s="17"/>
    </row>
    <row r="24" spans="2:6" x14ac:dyDescent="0.2">
      <c r="B24" s="7" t="s">
        <v>50</v>
      </c>
      <c r="C24" s="8"/>
      <c r="D24" s="130">
        <v>153552</v>
      </c>
      <c r="E24" s="8"/>
      <c r="F24" s="17">
        <f>SUM(D16:D24)</f>
        <v>2480023</v>
      </c>
    </row>
    <row r="25" spans="2:6" x14ac:dyDescent="0.2">
      <c r="B25" s="7"/>
      <c r="C25" s="8"/>
      <c r="D25" s="8"/>
      <c r="E25" s="8"/>
      <c r="F25" s="17"/>
    </row>
    <row r="26" spans="2:6" x14ac:dyDescent="0.2">
      <c r="B26" s="16" t="s">
        <v>129</v>
      </c>
      <c r="C26" s="8"/>
      <c r="D26" s="8"/>
      <c r="E26" s="8"/>
      <c r="F26" s="17"/>
    </row>
    <row r="27" spans="2:6" x14ac:dyDescent="0.2">
      <c r="B27" s="7" t="s">
        <v>104</v>
      </c>
      <c r="C27" s="8"/>
      <c r="D27" s="112">
        <f>125950+3400000+13750</f>
        <v>3539700</v>
      </c>
      <c r="E27" s="8"/>
      <c r="F27" s="51">
        <f>D27</f>
        <v>3539700</v>
      </c>
    </row>
    <row r="28" spans="2:6" x14ac:dyDescent="0.2">
      <c r="B28" s="7"/>
      <c r="C28" s="8"/>
      <c r="D28" s="8"/>
      <c r="E28" s="8"/>
      <c r="F28" s="17"/>
    </row>
    <row r="29" spans="2:6" x14ac:dyDescent="0.2">
      <c r="B29" s="7"/>
      <c r="C29" s="8"/>
      <c r="D29" s="8"/>
      <c r="E29" s="8"/>
      <c r="F29" s="17"/>
    </row>
    <row r="30" spans="2:6" ht="13.5" thickBot="1" x14ac:dyDescent="0.25">
      <c r="B30" s="16" t="s">
        <v>95</v>
      </c>
      <c r="C30" s="8"/>
      <c r="D30" s="8"/>
      <c r="E30" s="8"/>
      <c r="F30" s="53">
        <f>SUM(F12:F27)</f>
        <v>6374723</v>
      </c>
    </row>
    <row r="31" spans="2:6" ht="13.5" thickTop="1" x14ac:dyDescent="0.2"/>
    <row r="33" spans="6:6" x14ac:dyDescent="0.2">
      <c r="F33" s="32"/>
    </row>
    <row r="37" spans="6:6" x14ac:dyDescent="0.2">
      <c r="F37" s="32"/>
    </row>
  </sheetData>
  <mergeCells count="1">
    <mergeCell ref="B1:F1"/>
  </mergeCells>
  <phoneticPr fontId="0" type="noConversion"/>
  <printOptions horizontalCentered="1"/>
  <pageMargins left="0.75" right="0.75" top="1" bottom="1" header="0.5" footer="0.5"/>
  <pageSetup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21"/>
  <sheetViews>
    <sheetView zoomScaleNormal="100" workbookViewId="0">
      <selection activeCell="D18" sqref="D18"/>
    </sheetView>
  </sheetViews>
  <sheetFormatPr defaultRowHeight="12.75" x14ac:dyDescent="0.2"/>
  <cols>
    <col min="2" max="2" width="31.7109375" customWidth="1"/>
    <col min="3" max="3" width="5.7109375" customWidth="1"/>
    <col min="4" max="4" width="16" bestFit="1" customWidth="1"/>
    <col min="5" max="5" width="5.7109375" customWidth="1"/>
    <col min="6" max="6" width="14.42578125" customWidth="1"/>
  </cols>
  <sheetData>
    <row r="1" spans="2:6" ht="23.25" x14ac:dyDescent="0.35">
      <c r="B1" s="185" t="s">
        <v>175</v>
      </c>
      <c r="C1" s="185"/>
      <c r="D1" s="185"/>
      <c r="E1" s="185"/>
      <c r="F1" s="185"/>
    </row>
    <row r="2" spans="2:6" x14ac:dyDescent="0.2">
      <c r="B2" s="7"/>
      <c r="C2" s="8"/>
      <c r="D2" s="8"/>
      <c r="E2" s="8"/>
      <c r="F2" s="8"/>
    </row>
    <row r="3" spans="2:6" x14ac:dyDescent="0.2">
      <c r="B3" s="73" t="s">
        <v>105</v>
      </c>
      <c r="C3" s="7"/>
      <c r="D3" s="74" t="s">
        <v>98</v>
      </c>
      <c r="E3" s="7"/>
      <c r="F3" s="74" t="s">
        <v>89</v>
      </c>
    </row>
    <row r="4" spans="2:6" x14ac:dyDescent="0.2">
      <c r="B4" s="7"/>
      <c r="C4" s="7"/>
      <c r="D4" s="8"/>
      <c r="E4" s="7"/>
      <c r="F4" s="11"/>
    </row>
    <row r="5" spans="2:6" x14ac:dyDescent="0.2">
      <c r="B5" s="16" t="s">
        <v>106</v>
      </c>
      <c r="C5" s="7"/>
      <c r="D5" s="8"/>
      <c r="E5" s="7"/>
      <c r="F5" s="11"/>
    </row>
    <row r="6" spans="2:6" x14ac:dyDescent="0.2">
      <c r="B6" s="7" t="s">
        <v>38</v>
      </c>
      <c r="C6" s="7"/>
      <c r="D6" s="82">
        <v>41604</v>
      </c>
      <c r="E6" s="83"/>
      <c r="F6" s="38">
        <f>D6</f>
        <v>41604</v>
      </c>
    </row>
    <row r="7" spans="2:6" x14ac:dyDescent="0.2">
      <c r="B7" s="7"/>
      <c r="C7" s="8"/>
      <c r="D7" s="15"/>
      <c r="E7" s="83"/>
      <c r="F7" s="17"/>
    </row>
    <row r="8" spans="2:6" ht="13.5" thickBot="1" x14ac:dyDescent="0.25">
      <c r="B8" s="16" t="s">
        <v>95</v>
      </c>
      <c r="C8" s="8"/>
      <c r="D8" s="15"/>
      <c r="E8" s="83"/>
      <c r="F8" s="84">
        <f>SUM(F6:F6)</f>
        <v>41604</v>
      </c>
    </row>
    <row r="9" spans="2:6" ht="13.5" thickTop="1" x14ac:dyDescent="0.2">
      <c r="B9" s="7"/>
      <c r="C9" s="8"/>
      <c r="D9" s="11"/>
      <c r="E9" s="11"/>
      <c r="F9" s="11"/>
    </row>
    <row r="10" spans="2:6" x14ac:dyDescent="0.2">
      <c r="B10" s="7"/>
      <c r="C10" s="8"/>
      <c r="D10" s="11"/>
      <c r="E10" s="11"/>
      <c r="F10" s="11"/>
    </row>
    <row r="11" spans="2:6" x14ac:dyDescent="0.2">
      <c r="B11" s="7"/>
      <c r="C11" s="8"/>
      <c r="D11" s="8"/>
      <c r="E11" s="8"/>
      <c r="F11" s="8"/>
    </row>
    <row r="12" spans="2:6" ht="23.25" x14ac:dyDescent="0.35">
      <c r="B12" s="185" t="s">
        <v>174</v>
      </c>
      <c r="C12" s="185"/>
      <c r="D12" s="185"/>
      <c r="E12" s="185"/>
      <c r="F12" s="185"/>
    </row>
    <row r="13" spans="2:6" x14ac:dyDescent="0.2">
      <c r="B13" s="7"/>
      <c r="C13" s="8"/>
      <c r="D13" s="8"/>
      <c r="E13" s="8"/>
      <c r="F13" s="8"/>
    </row>
    <row r="14" spans="2:6" x14ac:dyDescent="0.2">
      <c r="B14" s="73" t="s">
        <v>105</v>
      </c>
      <c r="C14" s="7"/>
      <c r="D14" s="74" t="s">
        <v>88</v>
      </c>
      <c r="E14" s="7"/>
      <c r="F14" s="74" t="s">
        <v>89</v>
      </c>
    </row>
    <row r="15" spans="2:6" x14ac:dyDescent="0.2">
      <c r="B15" s="7"/>
      <c r="C15" s="7"/>
      <c r="D15" s="8"/>
      <c r="E15" s="7"/>
      <c r="F15" s="8"/>
    </row>
    <row r="16" spans="2:6" x14ac:dyDescent="0.2">
      <c r="B16" s="16" t="s">
        <v>93</v>
      </c>
      <c r="C16" s="7"/>
      <c r="D16" s="8"/>
      <c r="E16" s="7"/>
      <c r="F16" s="8"/>
    </row>
    <row r="17" spans="2:6" x14ac:dyDescent="0.2">
      <c r="B17" s="7" t="s">
        <v>131</v>
      </c>
      <c r="C17" s="7"/>
      <c r="D17" s="106">
        <v>50000</v>
      </c>
      <c r="E17" s="7"/>
      <c r="F17" s="8"/>
    </row>
    <row r="18" spans="2:6" x14ac:dyDescent="0.2">
      <c r="B18" s="7" t="s">
        <v>140</v>
      </c>
      <c r="C18" s="7"/>
      <c r="D18" s="180">
        <v>0</v>
      </c>
      <c r="E18" s="83"/>
      <c r="F18" s="106">
        <f>SUM(D17:D18)</f>
        <v>50000</v>
      </c>
    </row>
    <row r="19" spans="2:6" x14ac:dyDescent="0.2">
      <c r="B19" s="7"/>
      <c r="C19" s="8"/>
      <c r="D19" s="15"/>
      <c r="E19" s="83"/>
      <c r="F19" s="83"/>
    </row>
    <row r="20" spans="2:6" ht="13.5" thickBot="1" x14ac:dyDescent="0.25">
      <c r="B20" s="16" t="s">
        <v>95</v>
      </c>
      <c r="C20" s="8"/>
      <c r="D20" s="15"/>
      <c r="E20" s="83"/>
      <c r="F20" s="53">
        <f>F18</f>
        <v>50000</v>
      </c>
    </row>
    <row r="21" spans="2:6" ht="13.5" thickTop="1" x14ac:dyDescent="0.2"/>
  </sheetData>
  <mergeCells count="2">
    <mergeCell ref="B1:F1"/>
    <mergeCell ref="B12:F12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27"/>
  <sheetViews>
    <sheetView zoomScaleNormal="100" workbookViewId="0">
      <selection activeCell="B26" sqref="B26"/>
    </sheetView>
  </sheetViews>
  <sheetFormatPr defaultRowHeight="12.75" x14ac:dyDescent="0.2"/>
  <cols>
    <col min="2" max="2" width="24" customWidth="1"/>
    <col min="3" max="3" width="9" customWidth="1"/>
    <col min="4" max="4" width="11.28515625" customWidth="1"/>
    <col min="5" max="5" width="16" bestFit="1" customWidth="1"/>
    <col min="6" max="6" width="5.7109375" customWidth="1"/>
    <col min="7" max="7" width="14" bestFit="1" customWidth="1"/>
  </cols>
  <sheetData>
    <row r="1" spans="2:9" ht="23.25" x14ac:dyDescent="0.35">
      <c r="B1" s="185" t="s">
        <v>175</v>
      </c>
      <c r="C1" s="185"/>
      <c r="D1" s="185"/>
      <c r="E1" s="185"/>
      <c r="F1" s="185"/>
      <c r="G1" s="185"/>
      <c r="H1" s="54"/>
      <c r="I1" s="54"/>
    </row>
    <row r="2" spans="2:9" x14ac:dyDescent="0.2">
      <c r="B2" s="7"/>
      <c r="C2" s="8"/>
      <c r="D2" s="8"/>
      <c r="E2" s="8"/>
      <c r="F2" s="8"/>
      <c r="G2" s="8"/>
    </row>
    <row r="3" spans="2:9" x14ac:dyDescent="0.2">
      <c r="B3" s="73" t="s">
        <v>109</v>
      </c>
      <c r="C3" s="8"/>
      <c r="D3" s="8"/>
      <c r="E3" s="74" t="s">
        <v>98</v>
      </c>
      <c r="F3" s="8"/>
      <c r="G3" s="74" t="s">
        <v>89</v>
      </c>
    </row>
    <row r="4" spans="2:9" x14ac:dyDescent="0.2">
      <c r="B4" s="7"/>
      <c r="C4" s="8"/>
      <c r="D4" s="8"/>
      <c r="E4" s="8"/>
      <c r="F4" s="8"/>
      <c r="G4" s="8"/>
    </row>
    <row r="5" spans="2:9" x14ac:dyDescent="0.2">
      <c r="B5" s="16" t="s">
        <v>106</v>
      </c>
      <c r="C5" s="8"/>
      <c r="D5" s="8"/>
      <c r="E5" s="8"/>
      <c r="F5" s="8"/>
      <c r="G5" s="8"/>
    </row>
    <row r="6" spans="2:9" x14ac:dyDescent="0.2">
      <c r="B6" s="7" t="s">
        <v>110</v>
      </c>
      <c r="C6" s="8"/>
      <c r="D6" s="8"/>
      <c r="E6" s="169">
        <v>915433</v>
      </c>
      <c r="F6" s="86"/>
      <c r="G6" s="170">
        <f>E6</f>
        <v>915433</v>
      </c>
    </row>
    <row r="7" spans="2:9" x14ac:dyDescent="0.2">
      <c r="B7" s="7"/>
      <c r="C7" s="8"/>
      <c r="D7" s="8"/>
      <c r="E7" s="86"/>
      <c r="F7" s="86"/>
      <c r="G7" s="86"/>
    </row>
    <row r="8" spans="2:9" x14ac:dyDescent="0.2">
      <c r="B8" s="7"/>
      <c r="C8" s="7"/>
      <c r="D8" s="7"/>
      <c r="E8" s="86"/>
      <c r="F8" s="86"/>
      <c r="G8" s="85"/>
    </row>
    <row r="9" spans="2:9" ht="13.5" thickBot="1" x14ac:dyDescent="0.25">
      <c r="B9" s="16" t="s">
        <v>95</v>
      </c>
      <c r="C9" s="7"/>
      <c r="D9" s="7"/>
      <c r="E9" s="86"/>
      <c r="F9" s="86"/>
      <c r="G9" s="171">
        <f>E6</f>
        <v>915433</v>
      </c>
    </row>
    <row r="10" spans="2:9" ht="13.5" thickTop="1" x14ac:dyDescent="0.2">
      <c r="B10" s="7"/>
      <c r="C10" s="7"/>
      <c r="D10" s="7"/>
      <c r="E10" s="7"/>
      <c r="F10" s="7"/>
      <c r="G10" s="8"/>
    </row>
    <row r="11" spans="2:9" x14ac:dyDescent="0.2">
      <c r="B11" s="7"/>
      <c r="C11" s="7"/>
      <c r="D11" s="7"/>
      <c r="E11" s="7"/>
      <c r="F11" s="7"/>
      <c r="G11" s="8"/>
    </row>
    <row r="12" spans="2:9" x14ac:dyDescent="0.2">
      <c r="B12" s="7"/>
      <c r="C12" s="7"/>
      <c r="D12" s="7"/>
      <c r="E12" s="7"/>
      <c r="F12" s="7"/>
      <c r="G12" s="8"/>
    </row>
    <row r="13" spans="2:9" ht="23.25" x14ac:dyDescent="0.35">
      <c r="B13" s="185" t="s">
        <v>177</v>
      </c>
      <c r="C13" s="185"/>
      <c r="D13" s="185"/>
      <c r="E13" s="185"/>
      <c r="F13" s="185"/>
      <c r="G13" s="185"/>
      <c r="H13" s="25"/>
      <c r="I13" s="25"/>
    </row>
    <row r="14" spans="2:9" x14ac:dyDescent="0.2">
      <c r="B14" s="7"/>
      <c r="C14" s="8"/>
      <c r="D14" s="8"/>
      <c r="E14" s="8"/>
      <c r="F14" s="8"/>
      <c r="G14" s="8"/>
    </row>
    <row r="15" spans="2:9" x14ac:dyDescent="0.2">
      <c r="B15" s="73" t="s">
        <v>109</v>
      </c>
      <c r="C15" s="8"/>
      <c r="D15" s="7"/>
      <c r="E15" s="74" t="s">
        <v>88</v>
      </c>
      <c r="F15" s="7"/>
      <c r="G15" s="74" t="s">
        <v>89</v>
      </c>
    </row>
    <row r="16" spans="2:9" x14ac:dyDescent="0.2">
      <c r="B16" s="7"/>
      <c r="C16" s="8"/>
      <c r="D16" s="7"/>
      <c r="E16" s="8"/>
      <c r="F16" s="7"/>
      <c r="G16" s="8"/>
    </row>
    <row r="17" spans="2:10" x14ac:dyDescent="0.2">
      <c r="B17" s="16" t="s">
        <v>93</v>
      </c>
      <c r="C17" s="8"/>
      <c r="D17" s="7"/>
      <c r="E17" s="8"/>
      <c r="F17" s="7"/>
      <c r="G17" s="8"/>
    </row>
    <row r="18" spans="2:10" x14ac:dyDescent="0.2">
      <c r="B18" s="165" t="s">
        <v>78</v>
      </c>
      <c r="C18" s="8"/>
      <c r="D18" s="7"/>
      <c r="E18" s="167">
        <v>131736</v>
      </c>
      <c r="F18" s="7"/>
      <c r="G18" s="8"/>
    </row>
    <row r="19" spans="2:10" x14ac:dyDescent="0.2">
      <c r="B19" s="7" t="s">
        <v>79</v>
      </c>
      <c r="C19" s="8"/>
      <c r="D19" s="7"/>
      <c r="E19" s="166">
        <v>245727</v>
      </c>
      <c r="F19" s="87"/>
      <c r="G19" s="44"/>
    </row>
    <row r="20" spans="2:10" x14ac:dyDescent="0.2">
      <c r="B20" s="7" t="s">
        <v>80</v>
      </c>
      <c r="C20" s="8"/>
      <c r="D20" s="7"/>
      <c r="E20" s="166">
        <v>598260</v>
      </c>
      <c r="F20" s="87"/>
      <c r="G20" s="44"/>
    </row>
    <row r="21" spans="2:10" x14ac:dyDescent="0.2">
      <c r="B21" s="7" t="s">
        <v>81</v>
      </c>
      <c r="C21" s="8"/>
      <c r="D21" s="7"/>
      <c r="E21" s="166">
        <v>51620</v>
      </c>
      <c r="F21" s="87"/>
      <c r="G21" s="44"/>
    </row>
    <row r="22" spans="2:10" x14ac:dyDescent="0.2">
      <c r="B22" s="7" t="s">
        <v>83</v>
      </c>
      <c r="C22" s="8"/>
      <c r="D22" s="7"/>
      <c r="E22" s="166">
        <v>469000</v>
      </c>
      <c r="F22" s="87"/>
      <c r="G22" s="44"/>
      <c r="J22" s="32"/>
    </row>
    <row r="23" spans="2:10" x14ac:dyDescent="0.2">
      <c r="B23" s="165" t="s">
        <v>85</v>
      </c>
      <c r="C23" s="8"/>
      <c r="D23" s="7"/>
      <c r="E23" s="166">
        <v>53000</v>
      </c>
      <c r="F23" s="87"/>
      <c r="G23" s="44"/>
    </row>
    <row r="24" spans="2:10" x14ac:dyDescent="0.2">
      <c r="B24" s="7" t="s">
        <v>50</v>
      </c>
      <c r="C24" s="8"/>
      <c r="D24" s="8"/>
      <c r="E24" s="168">
        <v>0</v>
      </c>
      <c r="F24" s="87"/>
      <c r="G24" s="170">
        <f>SUM(E18:E24)</f>
        <v>1549343</v>
      </c>
    </row>
    <row r="25" spans="2:10" x14ac:dyDescent="0.2">
      <c r="B25" s="7"/>
      <c r="C25" s="8"/>
      <c r="D25" s="8"/>
      <c r="E25" s="44"/>
      <c r="F25" s="87"/>
      <c r="G25" s="85" t="s">
        <v>116</v>
      </c>
    </row>
    <row r="26" spans="2:10" ht="13.5" thickBot="1" x14ac:dyDescent="0.25">
      <c r="B26" s="16" t="s">
        <v>95</v>
      </c>
      <c r="C26" s="8"/>
      <c r="D26" s="8"/>
      <c r="E26" s="44"/>
      <c r="F26" s="87"/>
      <c r="G26" s="171">
        <f>G24</f>
        <v>1549343</v>
      </c>
    </row>
    <row r="27" spans="2:10" ht="13.5" thickTop="1" x14ac:dyDescent="0.2"/>
  </sheetData>
  <mergeCells count="2">
    <mergeCell ref="B1:G1"/>
    <mergeCell ref="B13:G13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A4" sqref="A4"/>
    </sheetView>
  </sheetViews>
  <sheetFormatPr defaultRowHeight="12.75" x14ac:dyDescent="0.2"/>
  <cols>
    <col min="1" max="1" width="8.85546875" style="138"/>
    <col min="2" max="2" width="41.85546875" style="138" customWidth="1"/>
    <col min="3" max="3" width="5.85546875" style="138" customWidth="1"/>
    <col min="4" max="4" width="12.42578125" style="138" bestFit="1" customWidth="1"/>
    <col min="5" max="5" width="11.140625" style="138" bestFit="1" customWidth="1"/>
    <col min="6" max="257" width="8.85546875" style="138"/>
    <col min="258" max="258" width="41.85546875" style="138" customWidth="1"/>
    <col min="259" max="259" width="5.85546875" style="138" customWidth="1"/>
    <col min="260" max="260" width="12.28515625" style="138" bestFit="1" customWidth="1"/>
    <col min="261" max="261" width="10.85546875" style="138" bestFit="1" customWidth="1"/>
    <col min="262" max="513" width="8.85546875" style="138"/>
    <col min="514" max="514" width="41.85546875" style="138" customWidth="1"/>
    <col min="515" max="515" width="5.85546875" style="138" customWidth="1"/>
    <col min="516" max="516" width="12.28515625" style="138" bestFit="1" customWidth="1"/>
    <col min="517" max="517" width="10.85546875" style="138" bestFit="1" customWidth="1"/>
    <col min="518" max="769" width="8.85546875" style="138"/>
    <col min="770" max="770" width="41.85546875" style="138" customWidth="1"/>
    <col min="771" max="771" width="5.85546875" style="138" customWidth="1"/>
    <col min="772" max="772" width="12.28515625" style="138" bestFit="1" customWidth="1"/>
    <col min="773" max="773" width="10.85546875" style="138" bestFit="1" customWidth="1"/>
    <col min="774" max="1025" width="8.85546875" style="138"/>
    <col min="1026" max="1026" width="41.85546875" style="138" customWidth="1"/>
    <col min="1027" max="1027" width="5.85546875" style="138" customWidth="1"/>
    <col min="1028" max="1028" width="12.28515625" style="138" bestFit="1" customWidth="1"/>
    <col min="1029" max="1029" width="10.85546875" style="138" bestFit="1" customWidth="1"/>
    <col min="1030" max="1281" width="8.85546875" style="138"/>
    <col min="1282" max="1282" width="41.85546875" style="138" customWidth="1"/>
    <col min="1283" max="1283" width="5.85546875" style="138" customWidth="1"/>
    <col min="1284" max="1284" width="12.28515625" style="138" bestFit="1" customWidth="1"/>
    <col min="1285" max="1285" width="10.85546875" style="138" bestFit="1" customWidth="1"/>
    <col min="1286" max="1537" width="8.85546875" style="138"/>
    <col min="1538" max="1538" width="41.85546875" style="138" customWidth="1"/>
    <col min="1539" max="1539" width="5.85546875" style="138" customWidth="1"/>
    <col min="1540" max="1540" width="12.28515625" style="138" bestFit="1" customWidth="1"/>
    <col min="1541" max="1541" width="10.85546875" style="138" bestFit="1" customWidth="1"/>
    <col min="1542" max="1793" width="8.85546875" style="138"/>
    <col min="1794" max="1794" width="41.85546875" style="138" customWidth="1"/>
    <col min="1795" max="1795" width="5.85546875" style="138" customWidth="1"/>
    <col min="1796" max="1796" width="12.28515625" style="138" bestFit="1" customWidth="1"/>
    <col min="1797" max="1797" width="10.85546875" style="138" bestFit="1" customWidth="1"/>
    <col min="1798" max="2049" width="8.85546875" style="138"/>
    <col min="2050" max="2050" width="41.85546875" style="138" customWidth="1"/>
    <col min="2051" max="2051" width="5.85546875" style="138" customWidth="1"/>
    <col min="2052" max="2052" width="12.28515625" style="138" bestFit="1" customWidth="1"/>
    <col min="2053" max="2053" width="10.85546875" style="138" bestFit="1" customWidth="1"/>
    <col min="2054" max="2305" width="8.85546875" style="138"/>
    <col min="2306" max="2306" width="41.85546875" style="138" customWidth="1"/>
    <col min="2307" max="2307" width="5.85546875" style="138" customWidth="1"/>
    <col min="2308" max="2308" width="12.28515625" style="138" bestFit="1" customWidth="1"/>
    <col min="2309" max="2309" width="10.85546875" style="138" bestFit="1" customWidth="1"/>
    <col min="2310" max="2561" width="8.85546875" style="138"/>
    <col min="2562" max="2562" width="41.85546875" style="138" customWidth="1"/>
    <col min="2563" max="2563" width="5.85546875" style="138" customWidth="1"/>
    <col min="2564" max="2564" width="12.28515625" style="138" bestFit="1" customWidth="1"/>
    <col min="2565" max="2565" width="10.85546875" style="138" bestFit="1" customWidth="1"/>
    <col min="2566" max="2817" width="8.85546875" style="138"/>
    <col min="2818" max="2818" width="41.85546875" style="138" customWidth="1"/>
    <col min="2819" max="2819" width="5.85546875" style="138" customWidth="1"/>
    <col min="2820" max="2820" width="12.28515625" style="138" bestFit="1" customWidth="1"/>
    <col min="2821" max="2821" width="10.85546875" style="138" bestFit="1" customWidth="1"/>
    <col min="2822" max="3073" width="8.85546875" style="138"/>
    <col min="3074" max="3074" width="41.85546875" style="138" customWidth="1"/>
    <col min="3075" max="3075" width="5.85546875" style="138" customWidth="1"/>
    <col min="3076" max="3076" width="12.28515625" style="138" bestFit="1" customWidth="1"/>
    <col min="3077" max="3077" width="10.85546875" style="138" bestFit="1" customWidth="1"/>
    <col min="3078" max="3329" width="8.85546875" style="138"/>
    <col min="3330" max="3330" width="41.85546875" style="138" customWidth="1"/>
    <col min="3331" max="3331" width="5.85546875" style="138" customWidth="1"/>
    <col min="3332" max="3332" width="12.28515625" style="138" bestFit="1" customWidth="1"/>
    <col min="3333" max="3333" width="10.85546875" style="138" bestFit="1" customWidth="1"/>
    <col min="3334" max="3585" width="8.85546875" style="138"/>
    <col min="3586" max="3586" width="41.85546875" style="138" customWidth="1"/>
    <col min="3587" max="3587" width="5.85546875" style="138" customWidth="1"/>
    <col min="3588" max="3588" width="12.28515625" style="138" bestFit="1" customWidth="1"/>
    <col min="3589" max="3589" width="10.85546875" style="138" bestFit="1" customWidth="1"/>
    <col min="3590" max="3841" width="8.85546875" style="138"/>
    <col min="3842" max="3842" width="41.85546875" style="138" customWidth="1"/>
    <col min="3843" max="3843" width="5.85546875" style="138" customWidth="1"/>
    <col min="3844" max="3844" width="12.28515625" style="138" bestFit="1" customWidth="1"/>
    <col min="3845" max="3845" width="10.85546875" style="138" bestFit="1" customWidth="1"/>
    <col min="3846" max="4097" width="8.85546875" style="138"/>
    <col min="4098" max="4098" width="41.85546875" style="138" customWidth="1"/>
    <col min="4099" max="4099" width="5.85546875" style="138" customWidth="1"/>
    <col min="4100" max="4100" width="12.28515625" style="138" bestFit="1" customWidth="1"/>
    <col min="4101" max="4101" width="10.85546875" style="138" bestFit="1" customWidth="1"/>
    <col min="4102" max="4353" width="8.85546875" style="138"/>
    <col min="4354" max="4354" width="41.85546875" style="138" customWidth="1"/>
    <col min="4355" max="4355" width="5.85546875" style="138" customWidth="1"/>
    <col min="4356" max="4356" width="12.28515625" style="138" bestFit="1" customWidth="1"/>
    <col min="4357" max="4357" width="10.85546875" style="138" bestFit="1" customWidth="1"/>
    <col min="4358" max="4609" width="8.85546875" style="138"/>
    <col min="4610" max="4610" width="41.85546875" style="138" customWidth="1"/>
    <col min="4611" max="4611" width="5.85546875" style="138" customWidth="1"/>
    <col min="4612" max="4612" width="12.28515625" style="138" bestFit="1" customWidth="1"/>
    <col min="4613" max="4613" width="10.85546875" style="138" bestFit="1" customWidth="1"/>
    <col min="4614" max="4865" width="8.85546875" style="138"/>
    <col min="4866" max="4866" width="41.85546875" style="138" customWidth="1"/>
    <col min="4867" max="4867" width="5.85546875" style="138" customWidth="1"/>
    <col min="4868" max="4868" width="12.28515625" style="138" bestFit="1" customWidth="1"/>
    <col min="4869" max="4869" width="10.85546875" style="138" bestFit="1" customWidth="1"/>
    <col min="4870" max="5121" width="8.85546875" style="138"/>
    <col min="5122" max="5122" width="41.85546875" style="138" customWidth="1"/>
    <col min="5123" max="5123" width="5.85546875" style="138" customWidth="1"/>
    <col min="5124" max="5124" width="12.28515625" style="138" bestFit="1" customWidth="1"/>
    <col min="5125" max="5125" width="10.85546875" style="138" bestFit="1" customWidth="1"/>
    <col min="5126" max="5377" width="8.85546875" style="138"/>
    <col min="5378" max="5378" width="41.85546875" style="138" customWidth="1"/>
    <col min="5379" max="5379" width="5.85546875" style="138" customWidth="1"/>
    <col min="5380" max="5380" width="12.28515625" style="138" bestFit="1" customWidth="1"/>
    <col min="5381" max="5381" width="10.85546875" style="138" bestFit="1" customWidth="1"/>
    <col min="5382" max="5633" width="8.85546875" style="138"/>
    <col min="5634" max="5634" width="41.85546875" style="138" customWidth="1"/>
    <col min="5635" max="5635" width="5.85546875" style="138" customWidth="1"/>
    <col min="5636" max="5636" width="12.28515625" style="138" bestFit="1" customWidth="1"/>
    <col min="5637" max="5637" width="10.85546875" style="138" bestFit="1" customWidth="1"/>
    <col min="5638" max="5889" width="8.85546875" style="138"/>
    <col min="5890" max="5890" width="41.85546875" style="138" customWidth="1"/>
    <col min="5891" max="5891" width="5.85546875" style="138" customWidth="1"/>
    <col min="5892" max="5892" width="12.28515625" style="138" bestFit="1" customWidth="1"/>
    <col min="5893" max="5893" width="10.85546875" style="138" bestFit="1" customWidth="1"/>
    <col min="5894" max="6145" width="8.85546875" style="138"/>
    <col min="6146" max="6146" width="41.85546875" style="138" customWidth="1"/>
    <col min="6147" max="6147" width="5.85546875" style="138" customWidth="1"/>
    <col min="6148" max="6148" width="12.28515625" style="138" bestFit="1" customWidth="1"/>
    <col min="6149" max="6149" width="10.85546875" style="138" bestFit="1" customWidth="1"/>
    <col min="6150" max="6401" width="8.85546875" style="138"/>
    <col min="6402" max="6402" width="41.85546875" style="138" customWidth="1"/>
    <col min="6403" max="6403" width="5.85546875" style="138" customWidth="1"/>
    <col min="6404" max="6404" width="12.28515625" style="138" bestFit="1" customWidth="1"/>
    <col min="6405" max="6405" width="10.85546875" style="138" bestFit="1" customWidth="1"/>
    <col min="6406" max="6657" width="8.85546875" style="138"/>
    <col min="6658" max="6658" width="41.85546875" style="138" customWidth="1"/>
    <col min="6659" max="6659" width="5.85546875" style="138" customWidth="1"/>
    <col min="6660" max="6660" width="12.28515625" style="138" bestFit="1" customWidth="1"/>
    <col min="6661" max="6661" width="10.85546875" style="138" bestFit="1" customWidth="1"/>
    <col min="6662" max="6913" width="8.85546875" style="138"/>
    <col min="6914" max="6914" width="41.85546875" style="138" customWidth="1"/>
    <col min="6915" max="6915" width="5.85546875" style="138" customWidth="1"/>
    <col min="6916" max="6916" width="12.28515625" style="138" bestFit="1" customWidth="1"/>
    <col min="6917" max="6917" width="10.85546875" style="138" bestFit="1" customWidth="1"/>
    <col min="6918" max="7169" width="8.85546875" style="138"/>
    <col min="7170" max="7170" width="41.85546875" style="138" customWidth="1"/>
    <col min="7171" max="7171" width="5.85546875" style="138" customWidth="1"/>
    <col min="7172" max="7172" width="12.28515625" style="138" bestFit="1" customWidth="1"/>
    <col min="7173" max="7173" width="10.85546875" style="138" bestFit="1" customWidth="1"/>
    <col min="7174" max="7425" width="8.85546875" style="138"/>
    <col min="7426" max="7426" width="41.85546875" style="138" customWidth="1"/>
    <col min="7427" max="7427" width="5.85546875" style="138" customWidth="1"/>
    <col min="7428" max="7428" width="12.28515625" style="138" bestFit="1" customWidth="1"/>
    <col min="7429" max="7429" width="10.85546875" style="138" bestFit="1" customWidth="1"/>
    <col min="7430" max="7681" width="8.85546875" style="138"/>
    <col min="7682" max="7682" width="41.85546875" style="138" customWidth="1"/>
    <col min="7683" max="7683" width="5.85546875" style="138" customWidth="1"/>
    <col min="7684" max="7684" width="12.28515625" style="138" bestFit="1" customWidth="1"/>
    <col min="7685" max="7685" width="10.85546875" style="138" bestFit="1" customWidth="1"/>
    <col min="7686" max="7937" width="8.85546875" style="138"/>
    <col min="7938" max="7938" width="41.85546875" style="138" customWidth="1"/>
    <col min="7939" max="7939" width="5.85546875" style="138" customWidth="1"/>
    <col min="7940" max="7940" width="12.28515625" style="138" bestFit="1" customWidth="1"/>
    <col min="7941" max="7941" width="10.85546875" style="138" bestFit="1" customWidth="1"/>
    <col min="7942" max="8193" width="8.85546875" style="138"/>
    <col min="8194" max="8194" width="41.85546875" style="138" customWidth="1"/>
    <col min="8195" max="8195" width="5.85546875" style="138" customWidth="1"/>
    <col min="8196" max="8196" width="12.28515625" style="138" bestFit="1" customWidth="1"/>
    <col min="8197" max="8197" width="10.85546875" style="138" bestFit="1" customWidth="1"/>
    <col min="8198" max="8449" width="8.85546875" style="138"/>
    <col min="8450" max="8450" width="41.85546875" style="138" customWidth="1"/>
    <col min="8451" max="8451" width="5.85546875" style="138" customWidth="1"/>
    <col min="8452" max="8452" width="12.28515625" style="138" bestFit="1" customWidth="1"/>
    <col min="8453" max="8453" width="10.85546875" style="138" bestFit="1" customWidth="1"/>
    <col min="8454" max="8705" width="8.85546875" style="138"/>
    <col min="8706" max="8706" width="41.85546875" style="138" customWidth="1"/>
    <col min="8707" max="8707" width="5.85546875" style="138" customWidth="1"/>
    <col min="8708" max="8708" width="12.28515625" style="138" bestFit="1" customWidth="1"/>
    <col min="8709" max="8709" width="10.85546875" style="138" bestFit="1" customWidth="1"/>
    <col min="8710" max="8961" width="8.85546875" style="138"/>
    <col min="8962" max="8962" width="41.85546875" style="138" customWidth="1"/>
    <col min="8963" max="8963" width="5.85546875" style="138" customWidth="1"/>
    <col min="8964" max="8964" width="12.28515625" style="138" bestFit="1" customWidth="1"/>
    <col min="8965" max="8965" width="10.85546875" style="138" bestFit="1" customWidth="1"/>
    <col min="8966" max="9217" width="8.85546875" style="138"/>
    <col min="9218" max="9218" width="41.85546875" style="138" customWidth="1"/>
    <col min="9219" max="9219" width="5.85546875" style="138" customWidth="1"/>
    <col min="9220" max="9220" width="12.28515625" style="138" bestFit="1" customWidth="1"/>
    <col min="9221" max="9221" width="10.85546875" style="138" bestFit="1" customWidth="1"/>
    <col min="9222" max="9473" width="8.85546875" style="138"/>
    <col min="9474" max="9474" width="41.85546875" style="138" customWidth="1"/>
    <col min="9475" max="9475" width="5.85546875" style="138" customWidth="1"/>
    <col min="9476" max="9476" width="12.28515625" style="138" bestFit="1" customWidth="1"/>
    <col min="9477" max="9477" width="10.85546875" style="138" bestFit="1" customWidth="1"/>
    <col min="9478" max="9729" width="8.85546875" style="138"/>
    <col min="9730" max="9730" width="41.85546875" style="138" customWidth="1"/>
    <col min="9731" max="9731" width="5.85546875" style="138" customWidth="1"/>
    <col min="9732" max="9732" width="12.28515625" style="138" bestFit="1" customWidth="1"/>
    <col min="9733" max="9733" width="10.85546875" style="138" bestFit="1" customWidth="1"/>
    <col min="9734" max="9985" width="8.85546875" style="138"/>
    <col min="9986" max="9986" width="41.85546875" style="138" customWidth="1"/>
    <col min="9987" max="9987" width="5.85546875" style="138" customWidth="1"/>
    <col min="9988" max="9988" width="12.28515625" style="138" bestFit="1" customWidth="1"/>
    <col min="9989" max="9989" width="10.85546875" style="138" bestFit="1" customWidth="1"/>
    <col min="9990" max="10241" width="8.85546875" style="138"/>
    <col min="10242" max="10242" width="41.85546875" style="138" customWidth="1"/>
    <col min="10243" max="10243" width="5.85546875" style="138" customWidth="1"/>
    <col min="10244" max="10244" width="12.28515625" style="138" bestFit="1" customWidth="1"/>
    <col min="10245" max="10245" width="10.85546875" style="138" bestFit="1" customWidth="1"/>
    <col min="10246" max="10497" width="8.85546875" style="138"/>
    <col min="10498" max="10498" width="41.85546875" style="138" customWidth="1"/>
    <col min="10499" max="10499" width="5.85546875" style="138" customWidth="1"/>
    <col min="10500" max="10500" width="12.28515625" style="138" bestFit="1" customWidth="1"/>
    <col min="10501" max="10501" width="10.85546875" style="138" bestFit="1" customWidth="1"/>
    <col min="10502" max="10753" width="8.85546875" style="138"/>
    <col min="10754" max="10754" width="41.85546875" style="138" customWidth="1"/>
    <col min="10755" max="10755" width="5.85546875" style="138" customWidth="1"/>
    <col min="10756" max="10756" width="12.28515625" style="138" bestFit="1" customWidth="1"/>
    <col min="10757" max="10757" width="10.85546875" style="138" bestFit="1" customWidth="1"/>
    <col min="10758" max="11009" width="8.85546875" style="138"/>
    <col min="11010" max="11010" width="41.85546875" style="138" customWidth="1"/>
    <col min="11011" max="11011" width="5.85546875" style="138" customWidth="1"/>
    <col min="11012" max="11012" width="12.28515625" style="138" bestFit="1" customWidth="1"/>
    <col min="11013" max="11013" width="10.85546875" style="138" bestFit="1" customWidth="1"/>
    <col min="11014" max="11265" width="8.85546875" style="138"/>
    <col min="11266" max="11266" width="41.85546875" style="138" customWidth="1"/>
    <col min="11267" max="11267" width="5.85546875" style="138" customWidth="1"/>
    <col min="11268" max="11268" width="12.28515625" style="138" bestFit="1" customWidth="1"/>
    <col min="11269" max="11269" width="10.85546875" style="138" bestFit="1" customWidth="1"/>
    <col min="11270" max="11521" width="8.85546875" style="138"/>
    <col min="11522" max="11522" width="41.85546875" style="138" customWidth="1"/>
    <col min="11523" max="11523" width="5.85546875" style="138" customWidth="1"/>
    <col min="11524" max="11524" width="12.28515625" style="138" bestFit="1" customWidth="1"/>
    <col min="11525" max="11525" width="10.85546875" style="138" bestFit="1" customWidth="1"/>
    <col min="11526" max="11777" width="8.85546875" style="138"/>
    <col min="11778" max="11778" width="41.85546875" style="138" customWidth="1"/>
    <col min="11779" max="11779" width="5.85546875" style="138" customWidth="1"/>
    <col min="11780" max="11780" width="12.28515625" style="138" bestFit="1" customWidth="1"/>
    <col min="11781" max="11781" width="10.85546875" style="138" bestFit="1" customWidth="1"/>
    <col min="11782" max="12033" width="8.85546875" style="138"/>
    <col min="12034" max="12034" width="41.85546875" style="138" customWidth="1"/>
    <col min="12035" max="12035" width="5.85546875" style="138" customWidth="1"/>
    <col min="12036" max="12036" width="12.28515625" style="138" bestFit="1" customWidth="1"/>
    <col min="12037" max="12037" width="10.85546875" style="138" bestFit="1" customWidth="1"/>
    <col min="12038" max="12289" width="8.85546875" style="138"/>
    <col min="12290" max="12290" width="41.85546875" style="138" customWidth="1"/>
    <col min="12291" max="12291" width="5.85546875" style="138" customWidth="1"/>
    <col min="12292" max="12292" width="12.28515625" style="138" bestFit="1" customWidth="1"/>
    <col min="12293" max="12293" width="10.85546875" style="138" bestFit="1" customWidth="1"/>
    <col min="12294" max="12545" width="8.85546875" style="138"/>
    <col min="12546" max="12546" width="41.85546875" style="138" customWidth="1"/>
    <col min="12547" max="12547" width="5.85546875" style="138" customWidth="1"/>
    <col min="12548" max="12548" width="12.28515625" style="138" bestFit="1" customWidth="1"/>
    <col min="12549" max="12549" width="10.85546875" style="138" bestFit="1" customWidth="1"/>
    <col min="12550" max="12801" width="8.85546875" style="138"/>
    <col min="12802" max="12802" width="41.85546875" style="138" customWidth="1"/>
    <col min="12803" max="12803" width="5.85546875" style="138" customWidth="1"/>
    <col min="12804" max="12804" width="12.28515625" style="138" bestFit="1" customWidth="1"/>
    <col min="12805" max="12805" width="10.85546875" style="138" bestFit="1" customWidth="1"/>
    <col min="12806" max="13057" width="8.85546875" style="138"/>
    <col min="13058" max="13058" width="41.85546875" style="138" customWidth="1"/>
    <col min="13059" max="13059" width="5.85546875" style="138" customWidth="1"/>
    <col min="13060" max="13060" width="12.28515625" style="138" bestFit="1" customWidth="1"/>
    <col min="13061" max="13061" width="10.85546875" style="138" bestFit="1" customWidth="1"/>
    <col min="13062" max="13313" width="8.85546875" style="138"/>
    <col min="13314" max="13314" width="41.85546875" style="138" customWidth="1"/>
    <col min="13315" max="13315" width="5.85546875" style="138" customWidth="1"/>
    <col min="13316" max="13316" width="12.28515625" style="138" bestFit="1" customWidth="1"/>
    <col min="13317" max="13317" width="10.85546875" style="138" bestFit="1" customWidth="1"/>
    <col min="13318" max="13569" width="8.85546875" style="138"/>
    <col min="13570" max="13570" width="41.85546875" style="138" customWidth="1"/>
    <col min="13571" max="13571" width="5.85546875" style="138" customWidth="1"/>
    <col min="13572" max="13572" width="12.28515625" style="138" bestFit="1" customWidth="1"/>
    <col min="13573" max="13573" width="10.85546875" style="138" bestFit="1" customWidth="1"/>
    <col min="13574" max="13825" width="8.85546875" style="138"/>
    <col min="13826" max="13826" width="41.85546875" style="138" customWidth="1"/>
    <col min="13827" max="13827" width="5.85546875" style="138" customWidth="1"/>
    <col min="13828" max="13828" width="12.28515625" style="138" bestFit="1" customWidth="1"/>
    <col min="13829" max="13829" width="10.85546875" style="138" bestFit="1" customWidth="1"/>
    <col min="13830" max="14081" width="8.85546875" style="138"/>
    <col min="14082" max="14082" width="41.85546875" style="138" customWidth="1"/>
    <col min="14083" max="14083" width="5.85546875" style="138" customWidth="1"/>
    <col min="14084" max="14084" width="12.28515625" style="138" bestFit="1" customWidth="1"/>
    <col min="14085" max="14085" width="10.85546875" style="138" bestFit="1" customWidth="1"/>
    <col min="14086" max="14337" width="8.85546875" style="138"/>
    <col min="14338" max="14338" width="41.85546875" style="138" customWidth="1"/>
    <col min="14339" max="14339" width="5.85546875" style="138" customWidth="1"/>
    <col min="14340" max="14340" width="12.28515625" style="138" bestFit="1" customWidth="1"/>
    <col min="14341" max="14341" width="10.85546875" style="138" bestFit="1" customWidth="1"/>
    <col min="14342" max="14593" width="8.85546875" style="138"/>
    <col min="14594" max="14594" width="41.85546875" style="138" customWidth="1"/>
    <col min="14595" max="14595" width="5.85546875" style="138" customWidth="1"/>
    <col min="14596" max="14596" width="12.28515625" style="138" bestFit="1" customWidth="1"/>
    <col min="14597" max="14597" width="10.85546875" style="138" bestFit="1" customWidth="1"/>
    <col min="14598" max="14849" width="8.85546875" style="138"/>
    <col min="14850" max="14850" width="41.85546875" style="138" customWidth="1"/>
    <col min="14851" max="14851" width="5.85546875" style="138" customWidth="1"/>
    <col min="14852" max="14852" width="12.28515625" style="138" bestFit="1" customWidth="1"/>
    <col min="14853" max="14853" width="10.85546875" style="138" bestFit="1" customWidth="1"/>
    <col min="14854" max="15105" width="8.85546875" style="138"/>
    <col min="15106" max="15106" width="41.85546875" style="138" customWidth="1"/>
    <col min="15107" max="15107" width="5.85546875" style="138" customWidth="1"/>
    <col min="15108" max="15108" width="12.28515625" style="138" bestFit="1" customWidth="1"/>
    <col min="15109" max="15109" width="10.85546875" style="138" bestFit="1" customWidth="1"/>
    <col min="15110" max="15361" width="8.85546875" style="138"/>
    <col min="15362" max="15362" width="41.85546875" style="138" customWidth="1"/>
    <col min="15363" max="15363" width="5.85546875" style="138" customWidth="1"/>
    <col min="15364" max="15364" width="12.28515625" style="138" bestFit="1" customWidth="1"/>
    <col min="15365" max="15365" width="10.85546875" style="138" bestFit="1" customWidth="1"/>
    <col min="15366" max="15617" width="8.85546875" style="138"/>
    <col min="15618" max="15618" width="41.85546875" style="138" customWidth="1"/>
    <col min="15619" max="15619" width="5.85546875" style="138" customWidth="1"/>
    <col min="15620" max="15620" width="12.28515625" style="138" bestFit="1" customWidth="1"/>
    <col min="15621" max="15621" width="10.85546875" style="138" bestFit="1" customWidth="1"/>
    <col min="15622" max="15873" width="8.85546875" style="138"/>
    <col min="15874" max="15874" width="41.85546875" style="138" customWidth="1"/>
    <col min="15875" max="15875" width="5.85546875" style="138" customWidth="1"/>
    <col min="15876" max="15876" width="12.28515625" style="138" bestFit="1" customWidth="1"/>
    <col min="15877" max="15877" width="10.85546875" style="138" bestFit="1" customWidth="1"/>
    <col min="15878" max="16129" width="8.85546875" style="138"/>
    <col min="16130" max="16130" width="41.85546875" style="138" customWidth="1"/>
    <col min="16131" max="16131" width="5.85546875" style="138" customWidth="1"/>
    <col min="16132" max="16132" width="12.28515625" style="138" bestFit="1" customWidth="1"/>
    <col min="16133" max="16133" width="10.85546875" style="138" bestFit="1" customWidth="1"/>
    <col min="16134" max="16384" width="8.85546875" style="138"/>
  </cols>
  <sheetData>
    <row r="1" spans="1:5" x14ac:dyDescent="0.2">
      <c r="A1" s="184" t="s">
        <v>118</v>
      </c>
      <c r="B1" s="184"/>
      <c r="C1" s="184"/>
      <c r="D1" s="184"/>
      <c r="E1" s="184"/>
    </row>
    <row r="2" spans="1:5" x14ac:dyDescent="0.2">
      <c r="A2" s="184" t="s">
        <v>149</v>
      </c>
      <c r="B2" s="184"/>
      <c r="C2" s="184"/>
      <c r="D2" s="184"/>
      <c r="E2" s="184"/>
    </row>
    <row r="3" spans="1:5" x14ac:dyDescent="0.2">
      <c r="A3" s="184" t="s">
        <v>169</v>
      </c>
      <c r="B3" s="184"/>
      <c r="C3" s="184"/>
      <c r="D3" s="184"/>
      <c r="E3" s="184"/>
    </row>
    <row r="5" spans="1:5" x14ac:dyDescent="0.2">
      <c r="A5" s="138" t="s">
        <v>150</v>
      </c>
    </row>
    <row r="6" spans="1:5" x14ac:dyDescent="0.2">
      <c r="B6" s="138" t="s">
        <v>151</v>
      </c>
      <c r="D6" s="139">
        <f>'Fund 1 &amp; 2 Rev'!H57</f>
        <v>14281810</v>
      </c>
    </row>
    <row r="7" spans="1:5" ht="15" x14ac:dyDescent="0.35">
      <c r="B7" s="138" t="s">
        <v>152</v>
      </c>
      <c r="D7" s="136">
        <f>-'Fund 1 &amp;2 Exp'!G20</f>
        <v>-14964590</v>
      </c>
    </row>
    <row r="8" spans="1:5" x14ac:dyDescent="0.2">
      <c r="B8" s="140" t="s">
        <v>153</v>
      </c>
      <c r="E8" s="139">
        <f>SUM(D6:D7)</f>
        <v>-682780</v>
      </c>
    </row>
    <row r="9" spans="1:5" x14ac:dyDescent="0.2">
      <c r="D9" s="139"/>
    </row>
    <row r="10" spans="1:5" x14ac:dyDescent="0.2">
      <c r="A10" s="138" t="s">
        <v>154</v>
      </c>
      <c r="D10" s="139"/>
    </row>
    <row r="11" spans="1:5" x14ac:dyDescent="0.2">
      <c r="D11" s="139"/>
    </row>
    <row r="12" spans="1:5" x14ac:dyDescent="0.2">
      <c r="D12" s="139"/>
    </row>
    <row r="13" spans="1:5" ht="15" x14ac:dyDescent="0.35">
      <c r="D13" s="136"/>
    </row>
    <row r="14" spans="1:5" ht="15" x14ac:dyDescent="0.35">
      <c r="B14" s="140" t="s">
        <v>155</v>
      </c>
      <c r="D14" s="139"/>
      <c r="E14" s="137">
        <f>SUM(D11:D13)</f>
        <v>0</v>
      </c>
    </row>
    <row r="15" spans="1:5" x14ac:dyDescent="0.2">
      <c r="D15" s="139"/>
    </row>
    <row r="16" spans="1:5" ht="25.5" x14ac:dyDescent="0.2">
      <c r="B16" s="141" t="s">
        <v>156</v>
      </c>
      <c r="D16" s="139"/>
      <c r="E16" s="142">
        <f>SUM(E8:E14)</f>
        <v>-682780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8"/>
  <sheetViews>
    <sheetView zoomScaleNormal="100" workbookViewId="0">
      <selection activeCell="D26" sqref="D26"/>
    </sheetView>
  </sheetViews>
  <sheetFormatPr defaultColWidth="9.140625" defaultRowHeight="12.75" x14ac:dyDescent="0.2"/>
  <cols>
    <col min="1" max="1" width="25.42578125" style="7" customWidth="1"/>
    <col min="2" max="2" width="13" style="7" customWidth="1"/>
    <col min="3" max="3" width="13.5703125" style="7" customWidth="1"/>
    <col min="4" max="4" width="12" style="7" customWidth="1"/>
    <col min="5" max="5" width="14.140625" style="7" customWidth="1"/>
    <col min="6" max="6" width="12.42578125" style="7" customWidth="1"/>
    <col min="7" max="7" width="16.42578125" style="7" customWidth="1"/>
    <col min="8" max="16384" width="9.140625" style="7"/>
  </cols>
  <sheetData>
    <row r="1" spans="1:10" ht="23.25" x14ac:dyDescent="0.35">
      <c r="A1" s="185" t="s">
        <v>170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x14ac:dyDescent="0.2">
      <c r="B2" s="8"/>
      <c r="C2" s="8"/>
      <c r="D2" s="8"/>
      <c r="E2" s="8"/>
      <c r="F2" s="8"/>
      <c r="G2" s="8"/>
    </row>
    <row r="3" spans="1:10" ht="13.5" thickBot="1" x14ac:dyDescent="0.25">
      <c r="B3" s="9" t="s">
        <v>0</v>
      </c>
      <c r="C3" s="10"/>
      <c r="D3" s="8"/>
      <c r="E3" s="9" t="s">
        <v>1</v>
      </c>
      <c r="F3" s="10"/>
      <c r="G3" s="10"/>
    </row>
    <row r="4" spans="1:10" x14ac:dyDescent="0.2">
      <c r="B4" s="8"/>
      <c r="C4" s="11" t="s">
        <v>2</v>
      </c>
      <c r="D4" s="8"/>
      <c r="E4" s="11"/>
      <c r="F4" s="11"/>
      <c r="G4" s="11" t="s">
        <v>3</v>
      </c>
    </row>
    <row r="5" spans="1:10" x14ac:dyDescent="0.2">
      <c r="B5" s="8"/>
      <c r="C5" s="11" t="s">
        <v>4</v>
      </c>
      <c r="D5" s="8"/>
      <c r="E5" s="11" t="s">
        <v>5</v>
      </c>
      <c r="F5" s="12"/>
      <c r="G5" s="12" t="s">
        <v>6</v>
      </c>
    </row>
    <row r="6" spans="1:10" x14ac:dyDescent="0.2">
      <c r="B6" s="11" t="s">
        <v>7</v>
      </c>
      <c r="C6" s="11" t="s">
        <v>8</v>
      </c>
      <c r="D6" s="8"/>
      <c r="E6" s="11" t="s">
        <v>9</v>
      </c>
      <c r="F6" s="12" t="s">
        <v>10</v>
      </c>
      <c r="G6" s="12" t="s">
        <v>11</v>
      </c>
    </row>
    <row r="7" spans="1:10" x14ac:dyDescent="0.2">
      <c r="B7" s="13" t="s">
        <v>12</v>
      </c>
      <c r="C7" s="13" t="s">
        <v>12</v>
      </c>
      <c r="D7" s="8"/>
      <c r="E7" s="13" t="s">
        <v>12</v>
      </c>
      <c r="F7" s="14" t="s">
        <v>12</v>
      </c>
      <c r="G7" s="14" t="s">
        <v>12</v>
      </c>
    </row>
    <row r="8" spans="1:10" x14ac:dyDescent="0.2">
      <c r="B8" s="8"/>
      <c r="C8" s="8"/>
      <c r="D8" s="8"/>
      <c r="E8" s="8"/>
      <c r="F8" s="8"/>
      <c r="G8" s="8"/>
    </row>
    <row r="9" spans="1:10" x14ac:dyDescent="0.2">
      <c r="A9" s="7" t="s">
        <v>13</v>
      </c>
      <c r="B9" s="101">
        <v>8976929</v>
      </c>
      <c r="C9" s="101">
        <v>2671889</v>
      </c>
      <c r="D9" s="101"/>
      <c r="E9" s="113">
        <v>0</v>
      </c>
      <c r="F9" s="101">
        <v>33344</v>
      </c>
      <c r="G9" s="113">
        <v>819852</v>
      </c>
    </row>
    <row r="10" spans="1:10" x14ac:dyDescent="0.2">
      <c r="A10" s="7" t="s">
        <v>14</v>
      </c>
      <c r="B10" s="102">
        <f>'Fund 1 &amp; 2 Rev'!D48</f>
        <v>12695861</v>
      </c>
      <c r="C10" s="102">
        <f>'Fund 1 &amp; 2 Rev'!F48</f>
        <v>1435949</v>
      </c>
      <c r="D10" s="102"/>
      <c r="E10" s="102">
        <f>'Fund 6 Rev'!F38</f>
        <v>6374723</v>
      </c>
      <c r="F10" s="102">
        <f>'Fund 11'!F8</f>
        <v>41604</v>
      </c>
      <c r="G10" s="102">
        <f>'Fund 12'!G9</f>
        <v>915433</v>
      </c>
    </row>
    <row r="11" spans="1:10" x14ac:dyDescent="0.2">
      <c r="A11" s="7" t="s">
        <v>15</v>
      </c>
      <c r="B11" s="56">
        <f>-'Fund 1 &amp;2 Exp'!C41+'Fund 1 &amp;2 Exp'!G18</f>
        <v>-12184123</v>
      </c>
      <c r="C11" s="56">
        <f>-'Fund 1 &amp;2 Exp'!E20</f>
        <v>-1781718</v>
      </c>
      <c r="D11" s="102"/>
      <c r="E11" s="56">
        <f>-'Fund 6 Exp'!F30</f>
        <v>-6374723</v>
      </c>
      <c r="F11" s="56">
        <f>-'Fund 11'!F20</f>
        <v>-50000</v>
      </c>
      <c r="G11" s="56">
        <f>-'Fund 12'!G26</f>
        <v>-1549343</v>
      </c>
    </row>
    <row r="12" spans="1:10" x14ac:dyDescent="0.2">
      <c r="A12" s="7" t="s">
        <v>16</v>
      </c>
      <c r="B12" s="102"/>
      <c r="C12" s="102"/>
      <c r="D12" s="102"/>
      <c r="E12" s="102"/>
      <c r="F12" s="102"/>
      <c r="G12" s="102"/>
    </row>
    <row r="13" spans="1:10" x14ac:dyDescent="0.2">
      <c r="A13" s="7" t="s">
        <v>147</v>
      </c>
      <c r="B13" s="103">
        <f>'Fund 1 &amp; 2 Rev'!D50-'Fund 1 &amp;2 Exp'!C39</f>
        <v>-848749</v>
      </c>
      <c r="C13" s="174">
        <f>-'Fund 1 &amp;2 Exp'!E39</f>
        <v>0</v>
      </c>
      <c r="D13" s="102"/>
      <c r="E13" s="104"/>
      <c r="F13" s="57"/>
      <c r="G13" s="57"/>
    </row>
    <row r="14" spans="1:10" ht="13.5" thickBot="1" x14ac:dyDescent="0.25">
      <c r="A14" s="16" t="s">
        <v>18</v>
      </c>
      <c r="B14" s="41">
        <f>SUM(B9:B13)</f>
        <v>8639918</v>
      </c>
      <c r="C14" s="41">
        <f>C9+C10+C11+C13</f>
        <v>2326120</v>
      </c>
      <c r="D14" s="42"/>
      <c r="E14" s="41">
        <f>E9+E10+E11</f>
        <v>0</v>
      </c>
      <c r="F14" s="41">
        <f>F9+F10+F11</f>
        <v>24948</v>
      </c>
      <c r="G14" s="43">
        <f>G9+G10+G11</f>
        <v>185942</v>
      </c>
    </row>
    <row r="15" spans="1:10" x14ac:dyDescent="0.2">
      <c r="A15" s="16"/>
      <c r="B15" s="17"/>
      <c r="C15" s="18"/>
      <c r="D15" s="18"/>
      <c r="E15" s="19"/>
      <c r="F15" s="18"/>
      <c r="G15" s="27"/>
    </row>
    <row r="16" spans="1:10" x14ac:dyDescent="0.2">
      <c r="B16" s="8"/>
      <c r="C16" s="8"/>
      <c r="D16" s="8"/>
      <c r="E16" s="8"/>
      <c r="F16" s="8"/>
      <c r="G16" s="8"/>
    </row>
    <row r="17" spans="1:22" x14ac:dyDescent="0.2">
      <c r="B17" s="19" t="s">
        <v>19</v>
      </c>
      <c r="C17" s="19" t="s">
        <v>20</v>
      </c>
      <c r="D17" s="19" t="s">
        <v>21</v>
      </c>
      <c r="E17" s="8"/>
      <c r="F17" s="8"/>
    </row>
    <row r="18" spans="1:22" x14ac:dyDescent="0.2">
      <c r="B18" s="20" t="s">
        <v>22</v>
      </c>
      <c r="C18" s="20" t="s">
        <v>23</v>
      </c>
      <c r="D18" s="20" t="s">
        <v>12</v>
      </c>
      <c r="E18" s="8"/>
      <c r="F18" s="8"/>
      <c r="G18" s="8"/>
    </row>
    <row r="19" spans="1:22" x14ac:dyDescent="0.2">
      <c r="B19" s="11"/>
      <c r="C19" s="11" t="s">
        <v>2</v>
      </c>
      <c r="D19" s="11"/>
      <c r="E19" s="8"/>
      <c r="F19" s="8"/>
      <c r="G19" s="8"/>
    </row>
    <row r="20" spans="1:22" x14ac:dyDescent="0.2">
      <c r="B20" s="11"/>
      <c r="C20" s="11" t="s">
        <v>4</v>
      </c>
      <c r="D20" s="11"/>
      <c r="E20" s="8"/>
      <c r="F20" s="8"/>
      <c r="G20" s="8"/>
    </row>
    <row r="21" spans="1:22" x14ac:dyDescent="0.2">
      <c r="B21" s="11" t="s">
        <v>24</v>
      </c>
      <c r="C21" s="11" t="s">
        <v>8</v>
      </c>
      <c r="D21" s="11" t="s">
        <v>25</v>
      </c>
      <c r="E21" s="8"/>
      <c r="F21" s="8"/>
      <c r="G21" s="8"/>
    </row>
    <row r="22" spans="1:22" x14ac:dyDescent="0.2">
      <c r="B22" s="11" t="s">
        <v>26</v>
      </c>
      <c r="C22" s="11" t="s">
        <v>12</v>
      </c>
      <c r="D22" s="11" t="s">
        <v>27</v>
      </c>
      <c r="E22" s="8"/>
      <c r="F22" s="8"/>
      <c r="G22" s="8"/>
    </row>
    <row r="23" spans="1:22" x14ac:dyDescent="0.2">
      <c r="B23" s="21" t="s">
        <v>12</v>
      </c>
      <c r="C23" s="21" t="s">
        <v>28</v>
      </c>
      <c r="D23" s="21" t="s">
        <v>12</v>
      </c>
      <c r="E23" s="8"/>
      <c r="F23" s="8"/>
      <c r="G23" s="8"/>
    </row>
    <row r="24" spans="1:22" x14ac:dyDescent="0.2">
      <c r="B24" s="8"/>
      <c r="C24" s="8"/>
      <c r="D24" s="8"/>
      <c r="E24" s="8"/>
      <c r="F24" s="8"/>
      <c r="G24" s="8"/>
    </row>
    <row r="25" spans="1:22" x14ac:dyDescent="0.2">
      <c r="A25" s="7" t="s">
        <v>13</v>
      </c>
      <c r="B25" s="113">
        <v>480683</v>
      </c>
      <c r="C25" s="101">
        <v>8822995</v>
      </c>
      <c r="D25" s="101">
        <v>231000</v>
      </c>
      <c r="E25" s="8"/>
      <c r="F25" s="8"/>
      <c r="G25" s="8"/>
    </row>
    <row r="26" spans="1:22" x14ac:dyDescent="0.2">
      <c r="A26" s="7" t="s">
        <v>14</v>
      </c>
      <c r="B26" s="102">
        <f>'Fund 4'!F9</f>
        <v>1396375</v>
      </c>
      <c r="C26" s="102">
        <f>'Fund 3'!E14</f>
        <v>250000</v>
      </c>
      <c r="D26" s="102">
        <f>'Fund 5'!F6</f>
        <v>502500</v>
      </c>
      <c r="E26" s="8"/>
      <c r="F26" s="8"/>
      <c r="G26" s="8"/>
    </row>
    <row r="27" spans="1:22" x14ac:dyDescent="0.2">
      <c r="A27" s="7" t="s">
        <v>15</v>
      </c>
      <c r="B27" s="56">
        <f>-'Fund 4'!F23</f>
        <v>-1396375</v>
      </c>
      <c r="C27" s="56">
        <f>-'Fund 3'!E27</f>
        <v>-9303315</v>
      </c>
      <c r="D27" s="56">
        <f>-'Fund 5'!F28</f>
        <v>-1685728</v>
      </c>
      <c r="E27" s="8"/>
      <c r="F27" s="8"/>
      <c r="G27" s="95"/>
    </row>
    <row r="28" spans="1:22" x14ac:dyDescent="0.2">
      <c r="A28" s="7" t="s">
        <v>29</v>
      </c>
      <c r="B28" s="105"/>
      <c r="C28" s="102"/>
      <c r="D28" s="102"/>
      <c r="E28" s="8"/>
      <c r="F28" s="8"/>
      <c r="G28" s="8"/>
    </row>
    <row r="29" spans="1:22" x14ac:dyDescent="0.2">
      <c r="A29" s="7" t="s">
        <v>17</v>
      </c>
      <c r="B29" s="57"/>
      <c r="C29" s="57">
        <f>'Fund 3'!C12</f>
        <v>0</v>
      </c>
      <c r="D29" s="103">
        <f>'Fund 5'!F8-'Fund 5'!F30</f>
        <v>998749</v>
      </c>
      <c r="E29" s="8"/>
      <c r="F29" s="8"/>
      <c r="G29" s="8"/>
    </row>
    <row r="30" spans="1:22" ht="13.5" thickBot="1" x14ac:dyDescent="0.25">
      <c r="A30" s="16" t="s">
        <v>18</v>
      </c>
      <c r="B30" s="43">
        <f>B25+B26+B27</f>
        <v>480683</v>
      </c>
      <c r="C30" s="127">
        <f>C25+C26+C27+C29</f>
        <v>-230320</v>
      </c>
      <c r="D30" s="127">
        <f>SUM(D25:D29)</f>
        <v>46521</v>
      </c>
      <c r="E30" s="8"/>
      <c r="F30" s="8"/>
      <c r="G30" s="8"/>
    </row>
    <row r="31" spans="1:22" x14ac:dyDescent="0.2">
      <c r="A31" s="16"/>
      <c r="B31" s="125"/>
      <c r="C31" s="126"/>
      <c r="D31" s="126"/>
      <c r="E31" s="8"/>
      <c r="F31" s="8"/>
      <c r="G31" s="8"/>
      <c r="K31" s="120"/>
      <c r="V31" s="120"/>
    </row>
    <row r="32" spans="1:22" x14ac:dyDescent="0.2">
      <c r="B32" s="125"/>
      <c r="C32" s="126"/>
      <c r="D32" s="126"/>
      <c r="E32" s="8"/>
      <c r="F32" s="8"/>
      <c r="G32" s="8"/>
      <c r="K32" s="120"/>
    </row>
    <row r="33" spans="1:7" x14ac:dyDescent="0.2">
      <c r="B33" s="8"/>
      <c r="C33" s="8"/>
      <c r="D33" s="8"/>
      <c r="E33" s="8"/>
      <c r="F33" s="8"/>
      <c r="G33" s="8"/>
    </row>
    <row r="34" spans="1:7" x14ac:dyDescent="0.2">
      <c r="A34" s="22" t="s">
        <v>120</v>
      </c>
      <c r="B34" s="6"/>
      <c r="C34" s="6"/>
      <c r="D34" s="6"/>
      <c r="E34" s="6"/>
      <c r="F34" s="6"/>
      <c r="G34" s="6"/>
    </row>
    <row r="35" spans="1:7" x14ac:dyDescent="0.2">
      <c r="A35" s="22"/>
      <c r="B35" s="6"/>
      <c r="C35" s="6"/>
      <c r="D35" s="6"/>
      <c r="E35" s="6"/>
      <c r="F35" s="6"/>
      <c r="G35" s="6"/>
    </row>
    <row r="36" spans="1:7" x14ac:dyDescent="0.2">
      <c r="A36" s="22" t="s">
        <v>30</v>
      </c>
      <c r="B36" s="6"/>
      <c r="C36" s="6"/>
      <c r="D36" s="6"/>
      <c r="E36" s="6"/>
      <c r="F36" s="6"/>
      <c r="G36" s="6"/>
    </row>
    <row r="37" spans="1:7" x14ac:dyDescent="0.2">
      <c r="A37" s="22" t="s">
        <v>31</v>
      </c>
      <c r="B37" s="6"/>
      <c r="C37" s="6"/>
      <c r="D37" s="6"/>
      <c r="E37" s="6"/>
      <c r="F37" s="6"/>
      <c r="G37" s="6"/>
    </row>
    <row r="38" spans="1:7" x14ac:dyDescent="0.2">
      <c r="D38" s="91"/>
    </row>
  </sheetData>
  <mergeCells count="1">
    <mergeCell ref="A1:J1"/>
  </mergeCells>
  <phoneticPr fontId="0" type="noConversion"/>
  <printOptions horizontalCentered="1"/>
  <pageMargins left="0.75" right="0.75" top="1" bottom="1" header="0.5" footer="0.5"/>
  <pageSetup scale="85" orientation="landscape" r:id="rId1"/>
  <headerFooter alignWithMargins="0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63"/>
  <sheetViews>
    <sheetView topLeftCell="A19" zoomScaleNormal="100" workbookViewId="0">
      <selection activeCell="F20" sqref="F20"/>
    </sheetView>
  </sheetViews>
  <sheetFormatPr defaultRowHeight="12.75" x14ac:dyDescent="0.2"/>
  <cols>
    <col min="1" max="1" width="2.5703125" customWidth="1"/>
    <col min="2" max="2" width="34" customWidth="1"/>
    <col min="3" max="3" width="5.7109375" customWidth="1"/>
    <col min="4" max="4" width="16.42578125" customWidth="1"/>
    <col min="5" max="5" width="5.85546875" customWidth="1"/>
    <col min="6" max="6" width="13.5703125" customWidth="1"/>
    <col min="7" max="7" width="8.140625" customWidth="1"/>
    <col min="8" max="8" width="13" customWidth="1"/>
    <col min="9" max="9" width="11.42578125" bestFit="1" customWidth="1"/>
    <col min="10" max="10" width="11" bestFit="1" customWidth="1"/>
  </cols>
  <sheetData>
    <row r="1" spans="2:12" ht="23.25" x14ac:dyDescent="0.35">
      <c r="B1" s="185" t="s">
        <v>171</v>
      </c>
      <c r="C1" s="185"/>
      <c r="D1" s="185"/>
      <c r="E1" s="185"/>
      <c r="F1" s="185"/>
      <c r="G1" s="185"/>
      <c r="H1" s="185"/>
      <c r="I1" s="25"/>
      <c r="J1" s="25"/>
      <c r="K1" s="25"/>
      <c r="L1" s="25"/>
    </row>
    <row r="2" spans="2:12" ht="23.25" x14ac:dyDescent="0.35">
      <c r="B2" s="24"/>
      <c r="C2" s="24"/>
      <c r="D2" s="24"/>
      <c r="E2" s="24"/>
      <c r="F2" s="24"/>
      <c r="G2" s="24"/>
      <c r="H2" s="24"/>
      <c r="I2" s="25"/>
      <c r="J2" s="25"/>
      <c r="K2" s="25"/>
      <c r="L2" s="25"/>
    </row>
    <row r="3" spans="2:12" x14ac:dyDescent="0.2">
      <c r="D3" s="1"/>
      <c r="E3" s="1"/>
      <c r="F3" s="1"/>
      <c r="G3" s="1"/>
      <c r="H3" s="1"/>
      <c r="I3" s="1"/>
    </row>
    <row r="4" spans="2:12" x14ac:dyDescent="0.2">
      <c r="B4" t="s">
        <v>32</v>
      </c>
      <c r="D4" s="2" t="s">
        <v>122</v>
      </c>
      <c r="E4" s="28"/>
      <c r="F4" s="186" t="s">
        <v>173</v>
      </c>
      <c r="G4" s="187"/>
      <c r="H4" s="187"/>
    </row>
    <row r="5" spans="2:12" x14ac:dyDescent="0.2">
      <c r="D5" s="2"/>
      <c r="E5" s="28"/>
      <c r="F5" s="2"/>
      <c r="G5" s="2"/>
      <c r="H5" s="2"/>
    </row>
    <row r="6" spans="2:12" x14ac:dyDescent="0.2">
      <c r="D6" s="3"/>
      <c r="E6" s="28"/>
      <c r="F6" s="5"/>
      <c r="G6" s="5"/>
      <c r="H6" s="5"/>
    </row>
    <row r="7" spans="2:12" x14ac:dyDescent="0.2">
      <c r="B7" s="58"/>
      <c r="C7" s="58"/>
      <c r="D7" s="149"/>
      <c r="E7" s="149"/>
      <c r="F7" s="149" t="s">
        <v>2</v>
      </c>
      <c r="G7" s="149"/>
      <c r="H7" s="150"/>
      <c r="I7" s="1"/>
    </row>
    <row r="8" spans="2:12" x14ac:dyDescent="0.2">
      <c r="B8" s="58"/>
      <c r="C8" s="58"/>
      <c r="D8" s="149"/>
      <c r="E8" s="149"/>
      <c r="F8" s="149" t="s">
        <v>4</v>
      </c>
      <c r="G8" s="149"/>
      <c r="H8" s="149" t="s">
        <v>33</v>
      </c>
      <c r="I8" s="1"/>
    </row>
    <row r="9" spans="2:12" x14ac:dyDescent="0.2">
      <c r="B9" s="58"/>
      <c r="C9" s="58"/>
      <c r="D9" s="149" t="s">
        <v>7</v>
      </c>
      <c r="E9" s="149"/>
      <c r="F9" s="149" t="s">
        <v>8</v>
      </c>
      <c r="G9" s="149"/>
      <c r="H9" s="149" t="s">
        <v>34</v>
      </c>
      <c r="I9" s="1"/>
    </row>
    <row r="10" spans="2:12" x14ac:dyDescent="0.2">
      <c r="B10" s="151" t="s">
        <v>35</v>
      </c>
      <c r="C10" s="151"/>
      <c r="D10" s="152" t="s">
        <v>12</v>
      </c>
      <c r="E10" s="74"/>
      <c r="F10" s="152" t="s">
        <v>12</v>
      </c>
      <c r="G10" s="74"/>
      <c r="H10" s="152" t="s">
        <v>36</v>
      </c>
      <c r="I10" s="1"/>
    </row>
    <row r="11" spans="2:12" x14ac:dyDescent="0.2">
      <c r="D11" s="1"/>
      <c r="E11" s="1"/>
      <c r="F11" s="1"/>
      <c r="G11" s="1"/>
      <c r="H11" s="1"/>
    </row>
    <row r="12" spans="2:12" x14ac:dyDescent="0.2">
      <c r="B12" s="16" t="s">
        <v>37</v>
      </c>
      <c r="C12" s="16"/>
      <c r="D12" s="1"/>
      <c r="E12" s="1"/>
      <c r="F12" s="1"/>
      <c r="G12" s="1"/>
      <c r="H12" s="1"/>
    </row>
    <row r="13" spans="2:12" x14ac:dyDescent="0.2">
      <c r="B13" t="s">
        <v>38</v>
      </c>
      <c r="D13" s="32">
        <v>1414642</v>
      </c>
      <c r="E13" s="32"/>
      <c r="F13" s="32">
        <v>694878</v>
      </c>
      <c r="G13" s="32"/>
      <c r="H13" s="32">
        <f>D13+F13</f>
        <v>2109520</v>
      </c>
    </row>
    <row r="14" spans="2:12" x14ac:dyDescent="0.2">
      <c r="B14" t="s">
        <v>39</v>
      </c>
      <c r="D14" s="30"/>
      <c r="E14" s="1"/>
      <c r="F14" s="30"/>
      <c r="G14" s="1"/>
      <c r="H14" s="30">
        <f>D14+F14</f>
        <v>0</v>
      </c>
    </row>
    <row r="15" spans="2:12" x14ac:dyDescent="0.2">
      <c r="D15" s="1"/>
      <c r="E15" s="1"/>
      <c r="F15" s="1"/>
    </row>
    <row r="16" spans="2:12" ht="13.5" thickBot="1" x14ac:dyDescent="0.25">
      <c r="B16" s="16" t="s">
        <v>40</v>
      </c>
      <c r="C16" s="16"/>
      <c r="D16" s="34">
        <f>SUM(D13:D15)</f>
        <v>1414642</v>
      </c>
      <c r="E16" s="32"/>
      <c r="F16" s="34">
        <f>SUM(F13:F15)</f>
        <v>694878</v>
      </c>
      <c r="G16" s="32"/>
      <c r="H16" s="34">
        <f>SUM(H13:H14)</f>
        <v>2109520</v>
      </c>
    </row>
    <row r="17" spans="2:10" x14ac:dyDescent="0.2">
      <c r="D17" s="1"/>
      <c r="E17" s="1"/>
      <c r="F17" s="1"/>
      <c r="G17" s="1"/>
      <c r="H17" s="1"/>
    </row>
    <row r="18" spans="2:10" x14ac:dyDescent="0.2">
      <c r="B18" s="16" t="s">
        <v>41</v>
      </c>
      <c r="C18" s="16"/>
      <c r="D18" s="1"/>
      <c r="E18" s="1"/>
      <c r="F18" s="1"/>
      <c r="G18" s="1"/>
      <c r="H18" s="1"/>
    </row>
    <row r="19" spans="2:10" x14ac:dyDescent="0.2">
      <c r="B19" t="s">
        <v>42</v>
      </c>
      <c r="D19" s="32">
        <v>949896</v>
      </c>
      <c r="E19" s="32"/>
      <c r="F19" s="32">
        <v>407098</v>
      </c>
      <c r="G19" s="32"/>
      <c r="H19" s="32">
        <f>D19+F19</f>
        <v>1356994</v>
      </c>
    </row>
    <row r="20" spans="2:10" x14ac:dyDescent="0.2">
      <c r="B20" t="s">
        <v>43</v>
      </c>
      <c r="D20" s="1">
        <v>3065220</v>
      </c>
      <c r="E20" s="1"/>
      <c r="F20" s="1"/>
      <c r="G20" s="1"/>
      <c r="H20" s="1">
        <f>D20+F20</f>
        <v>3065220</v>
      </c>
      <c r="J20" s="1"/>
    </row>
    <row r="21" spans="2:10" x14ac:dyDescent="0.2">
      <c r="B21" t="s">
        <v>44</v>
      </c>
      <c r="D21" s="1"/>
      <c r="E21" s="1"/>
      <c r="F21" s="1"/>
      <c r="G21" s="1"/>
      <c r="H21" s="1"/>
    </row>
    <row r="22" spans="2:10" x14ac:dyDescent="0.2">
      <c r="B22" t="s">
        <v>45</v>
      </c>
      <c r="D22" s="93">
        <v>116852</v>
      </c>
      <c r="E22" s="1"/>
      <c r="F22" s="1"/>
      <c r="G22" s="1"/>
      <c r="H22" s="1">
        <f>D22+F22</f>
        <v>116852</v>
      </c>
      <c r="I22" s="32"/>
    </row>
    <row r="23" spans="2:10" x14ac:dyDescent="0.2">
      <c r="B23" t="s">
        <v>46</v>
      </c>
      <c r="D23" s="1"/>
      <c r="E23" s="1"/>
      <c r="F23" s="1"/>
      <c r="G23" s="1"/>
      <c r="H23" s="1"/>
      <c r="I23" s="153"/>
    </row>
    <row r="24" spans="2:10" x14ac:dyDescent="0.2">
      <c r="B24" t="s">
        <v>47</v>
      </c>
      <c r="D24" s="30">
        <v>662604</v>
      </c>
      <c r="E24" s="1"/>
      <c r="F24" s="30">
        <v>283973</v>
      </c>
      <c r="G24" s="1"/>
      <c r="H24" s="30">
        <f>D24+F24</f>
        <v>946577</v>
      </c>
    </row>
    <row r="25" spans="2:10" x14ac:dyDescent="0.2">
      <c r="D25" s="1"/>
      <c r="E25" s="1"/>
      <c r="F25" s="1"/>
      <c r="G25" s="1"/>
      <c r="H25" s="1"/>
    </row>
    <row r="26" spans="2:10" ht="13.5" thickBot="1" x14ac:dyDescent="0.25">
      <c r="B26" s="16" t="s">
        <v>48</v>
      </c>
      <c r="C26" s="16"/>
      <c r="D26" s="34">
        <f>SUM(D18:D24)</f>
        <v>4794572</v>
      </c>
      <c r="E26" s="33"/>
      <c r="F26" s="34">
        <f>SUM(F19:F24)</f>
        <v>691071</v>
      </c>
      <c r="G26" s="33"/>
      <c r="H26" s="34">
        <f>SUM(H19:H24)</f>
        <v>5485643</v>
      </c>
    </row>
    <row r="27" spans="2:10" x14ac:dyDescent="0.2">
      <c r="D27" s="1"/>
      <c r="E27" s="1"/>
      <c r="F27" s="1"/>
      <c r="G27" s="1"/>
      <c r="H27" s="1"/>
    </row>
    <row r="28" spans="2:10" x14ac:dyDescent="0.2">
      <c r="B28" s="16" t="s">
        <v>49</v>
      </c>
      <c r="C28" s="16"/>
      <c r="D28" s="1"/>
      <c r="E28" s="1"/>
      <c r="F28" s="1"/>
      <c r="G28" s="1"/>
      <c r="H28" s="1"/>
    </row>
    <row r="29" spans="2:10" x14ac:dyDescent="0.2">
      <c r="B29" s="165" t="s">
        <v>164</v>
      </c>
      <c r="D29" s="37">
        <v>0</v>
      </c>
      <c r="E29" s="32"/>
      <c r="F29" s="37">
        <v>0</v>
      </c>
      <c r="G29" s="32"/>
      <c r="H29" s="37">
        <f>D29</f>
        <v>0</v>
      </c>
    </row>
    <row r="30" spans="2:10" x14ac:dyDescent="0.2">
      <c r="D30" s="1"/>
      <c r="E30" s="1"/>
      <c r="F30" s="1"/>
      <c r="G30" s="1"/>
      <c r="H30" s="1"/>
    </row>
    <row r="31" spans="2:10" ht="13.5" thickBot="1" x14ac:dyDescent="0.25">
      <c r="B31" s="16" t="s">
        <v>51</v>
      </c>
      <c r="C31" s="16"/>
      <c r="D31" s="34">
        <f>D29</f>
        <v>0</v>
      </c>
      <c r="E31" s="33"/>
      <c r="F31" s="34"/>
      <c r="G31" s="33"/>
      <c r="H31" s="34">
        <f>H29</f>
        <v>0</v>
      </c>
    </row>
    <row r="32" spans="2:10" x14ac:dyDescent="0.2">
      <c r="D32" s="1"/>
      <c r="E32" s="1"/>
      <c r="F32" s="1"/>
      <c r="G32" s="1"/>
      <c r="H32" s="1"/>
    </row>
    <row r="33" spans="2:8" x14ac:dyDescent="0.2">
      <c r="B33" s="16" t="s">
        <v>123</v>
      </c>
      <c r="C33" s="16"/>
      <c r="D33" s="1"/>
      <c r="E33" s="1"/>
      <c r="F33" s="1"/>
      <c r="G33" s="1"/>
      <c r="H33" s="1"/>
    </row>
    <row r="34" spans="2:8" x14ac:dyDescent="0.2">
      <c r="B34" t="s">
        <v>52</v>
      </c>
      <c r="D34" s="32">
        <v>5022907</v>
      </c>
      <c r="E34" s="32"/>
      <c r="F34" s="32"/>
      <c r="G34" s="32"/>
      <c r="H34" s="32">
        <f>D34+F34</f>
        <v>5022907</v>
      </c>
    </row>
    <row r="35" spans="2:8" x14ac:dyDescent="0.2">
      <c r="B35" t="s">
        <v>53</v>
      </c>
      <c r="D35" s="30">
        <v>777274</v>
      </c>
      <c r="E35" s="1"/>
      <c r="F35" s="30"/>
      <c r="G35" s="1"/>
      <c r="H35" s="30">
        <f>D35+F35</f>
        <v>777274</v>
      </c>
    </row>
    <row r="36" spans="2:8" x14ac:dyDescent="0.2">
      <c r="D36" s="1"/>
      <c r="E36" s="1"/>
      <c r="F36" s="1"/>
      <c r="G36" s="1"/>
      <c r="H36" s="1"/>
    </row>
    <row r="37" spans="2:8" ht="13.5" thickBot="1" x14ac:dyDescent="0.25">
      <c r="B37" s="16" t="s">
        <v>54</v>
      </c>
      <c r="C37" s="16"/>
      <c r="D37" s="34">
        <f>SUM(D34:D35)</f>
        <v>5800181</v>
      </c>
      <c r="E37" s="33"/>
      <c r="F37" s="34"/>
      <c r="G37" s="33"/>
      <c r="H37" s="34">
        <f>SUM(H34:H35)</f>
        <v>5800181</v>
      </c>
    </row>
    <row r="38" spans="2:8" x14ac:dyDescent="0.2">
      <c r="D38" s="1"/>
      <c r="E38" s="1"/>
      <c r="F38" s="1"/>
      <c r="G38" s="1"/>
      <c r="H38" s="1"/>
    </row>
    <row r="39" spans="2:8" x14ac:dyDescent="0.2">
      <c r="D39" s="1"/>
      <c r="E39" s="1"/>
      <c r="F39" s="1"/>
      <c r="G39" s="1"/>
      <c r="H39" s="1"/>
    </row>
    <row r="40" spans="2:8" x14ac:dyDescent="0.2">
      <c r="B40" s="16" t="s">
        <v>55</v>
      </c>
      <c r="C40" s="16"/>
      <c r="D40" s="1"/>
      <c r="E40" s="1"/>
      <c r="F40" s="1"/>
      <c r="G40" s="1"/>
      <c r="H40" s="1"/>
    </row>
    <row r="41" spans="2:8" x14ac:dyDescent="0.2">
      <c r="B41" t="s">
        <v>56</v>
      </c>
      <c r="D41" s="32">
        <v>61866</v>
      </c>
      <c r="E41" s="32"/>
      <c r="F41" s="32"/>
      <c r="G41" s="32"/>
      <c r="H41" s="32">
        <f>SUM(D41:F41)</f>
        <v>61866</v>
      </c>
    </row>
    <row r="42" spans="2:8" x14ac:dyDescent="0.2">
      <c r="B42" t="s">
        <v>57</v>
      </c>
      <c r="D42" s="1"/>
      <c r="E42" s="1"/>
      <c r="F42" s="1">
        <v>50000</v>
      </c>
      <c r="G42" s="1"/>
      <c r="H42" s="1">
        <f>SUM(D42:F42)</f>
        <v>50000</v>
      </c>
    </row>
    <row r="43" spans="2:8" x14ac:dyDescent="0.2">
      <c r="B43" t="s">
        <v>58</v>
      </c>
      <c r="D43" s="1">
        <v>500000</v>
      </c>
      <c r="E43" s="1"/>
      <c r="F43" s="1"/>
      <c r="G43" s="1"/>
      <c r="H43" s="1">
        <f>SUM(D43:F43)</f>
        <v>500000</v>
      </c>
    </row>
    <row r="44" spans="2:8" x14ac:dyDescent="0.2">
      <c r="B44" t="s">
        <v>59</v>
      </c>
      <c r="D44" s="121">
        <v>124600</v>
      </c>
      <c r="E44" s="1"/>
      <c r="F44" s="122"/>
      <c r="G44" s="1"/>
      <c r="H44" s="122">
        <f>SUM(D44:F44)</f>
        <v>124600</v>
      </c>
    </row>
    <row r="45" spans="2:8" x14ac:dyDescent="0.2">
      <c r="D45" s="1"/>
      <c r="E45" s="1"/>
      <c r="F45" s="1"/>
      <c r="G45" s="1"/>
      <c r="H45" s="1"/>
    </row>
    <row r="46" spans="2:8" ht="13.5" thickBot="1" x14ac:dyDescent="0.25">
      <c r="B46" s="16" t="s">
        <v>60</v>
      </c>
      <c r="C46" s="16"/>
      <c r="D46" s="128">
        <f>SUM(D41:D45)</f>
        <v>686466</v>
      </c>
      <c r="E46" s="123"/>
      <c r="F46" s="128">
        <f>SUM(F41:F45)</f>
        <v>50000</v>
      </c>
      <c r="G46" s="123"/>
      <c r="H46" s="34">
        <f>SUM(H41:H45)</f>
        <v>736466</v>
      </c>
    </row>
    <row r="47" spans="2:8" x14ac:dyDescent="0.2">
      <c r="D47" s="1"/>
      <c r="E47" s="1"/>
      <c r="F47" s="1"/>
      <c r="G47" s="1"/>
      <c r="H47" s="1"/>
    </row>
    <row r="48" spans="2:8" ht="13.5" thickBot="1" x14ac:dyDescent="0.25">
      <c r="B48" s="16" t="s">
        <v>145</v>
      </c>
      <c r="C48" s="16"/>
      <c r="D48" s="34">
        <f>SUM(D16+D26+D31+D37+D46)</f>
        <v>12695861</v>
      </c>
      <c r="E48" s="33"/>
      <c r="F48" s="34">
        <f>SUM(F16+F26+F46)</f>
        <v>1435949</v>
      </c>
      <c r="G48" s="33"/>
      <c r="H48" s="34">
        <f>SUM(H16+H26+H31+H37+H46)</f>
        <v>14131810</v>
      </c>
    </row>
    <row r="49" spans="2:13" x14ac:dyDescent="0.2">
      <c r="B49" s="16"/>
      <c r="C49" s="16"/>
      <c r="D49" s="123"/>
      <c r="E49" s="33"/>
      <c r="F49" s="123"/>
      <c r="G49" s="33"/>
      <c r="H49" s="123"/>
    </row>
    <row r="50" spans="2:13" x14ac:dyDescent="0.2">
      <c r="B50" s="7" t="s">
        <v>74</v>
      </c>
      <c r="D50" s="30">
        <v>150000</v>
      </c>
      <c r="E50" s="1"/>
      <c r="F50" s="30">
        <v>0</v>
      </c>
      <c r="G50" s="1"/>
      <c r="H50" s="30">
        <f>F50+D50</f>
        <v>150000</v>
      </c>
    </row>
    <row r="51" spans="2:13" x14ac:dyDescent="0.2">
      <c r="B51" s="16"/>
      <c r="C51" s="16"/>
      <c r="D51" s="123"/>
      <c r="E51" s="33"/>
      <c r="F51" s="123"/>
      <c r="G51" s="33"/>
      <c r="H51" s="123"/>
    </row>
    <row r="52" spans="2:13" ht="13.5" thickBot="1" x14ac:dyDescent="0.25">
      <c r="B52" s="4" t="s">
        <v>172</v>
      </c>
      <c r="C52" s="16"/>
      <c r="D52" s="129">
        <f>SUM(D48:D50)</f>
        <v>12845861</v>
      </c>
      <c r="E52" s="123"/>
      <c r="F52" s="129">
        <f>SUM(F48:F50)</f>
        <v>1435949</v>
      </c>
      <c r="G52" s="123"/>
      <c r="H52" s="129">
        <f>SUM(H48:H50)</f>
        <v>14281810</v>
      </c>
    </row>
    <row r="53" spans="2:13" ht="13.5" thickTop="1" x14ac:dyDescent="0.2">
      <c r="D53" s="1"/>
      <c r="E53" s="1"/>
      <c r="F53" s="1"/>
      <c r="G53" s="1"/>
      <c r="H53" s="1"/>
    </row>
    <row r="54" spans="2:13" x14ac:dyDescent="0.2">
      <c r="B54" s="16" t="s">
        <v>61</v>
      </c>
      <c r="D54" s="1"/>
      <c r="E54" s="1"/>
      <c r="F54" s="1"/>
      <c r="G54" s="1"/>
      <c r="H54" s="1"/>
    </row>
    <row r="55" spans="2:13" x14ac:dyDescent="0.2">
      <c r="B55" t="s">
        <v>62</v>
      </c>
      <c r="D55" s="36">
        <v>0</v>
      </c>
      <c r="E55" s="32"/>
      <c r="F55" s="37"/>
      <c r="G55" s="32"/>
      <c r="H55" s="36">
        <f>D55</f>
        <v>0</v>
      </c>
    </row>
    <row r="56" spans="2:13" x14ac:dyDescent="0.2">
      <c r="D56" s="1"/>
      <c r="E56" s="1"/>
      <c r="F56" s="1"/>
      <c r="G56" s="1"/>
      <c r="H56" s="1"/>
    </row>
    <row r="57" spans="2:13" ht="13.5" thickBot="1" x14ac:dyDescent="0.25">
      <c r="B57" s="4" t="s">
        <v>63</v>
      </c>
      <c r="C57" s="4"/>
      <c r="D57" s="35">
        <f>D52-D55</f>
        <v>12845861</v>
      </c>
      <c r="E57" s="32"/>
      <c r="F57" s="35">
        <f>F52</f>
        <v>1435949</v>
      </c>
      <c r="G57" s="32"/>
      <c r="H57" s="35">
        <f>SUM(H52-H55)</f>
        <v>14281810</v>
      </c>
      <c r="M57" s="32"/>
    </row>
    <row r="58" spans="2:13" x14ac:dyDescent="0.2">
      <c r="B58" s="4"/>
      <c r="C58" s="4"/>
      <c r="D58" s="59"/>
      <c r="E58" s="32"/>
      <c r="F58" s="59"/>
      <c r="G58" s="32"/>
      <c r="H58" s="59"/>
    </row>
    <row r="59" spans="2:13" x14ac:dyDescent="0.2">
      <c r="B59" s="188" t="s">
        <v>142</v>
      </c>
      <c r="C59" s="188"/>
      <c r="D59" s="188"/>
      <c r="E59" s="188"/>
      <c r="F59" s="188"/>
      <c r="G59" s="188"/>
      <c r="H59" s="188"/>
    </row>
    <row r="60" spans="2:13" x14ac:dyDescent="0.2">
      <c r="B60" s="188"/>
      <c r="C60" s="188"/>
      <c r="D60" s="188"/>
      <c r="E60" s="188"/>
      <c r="F60" s="188"/>
      <c r="G60" s="188"/>
      <c r="H60" s="188"/>
    </row>
    <row r="62" spans="2:13" ht="24.75" customHeight="1" x14ac:dyDescent="0.2">
      <c r="B62" s="189"/>
      <c r="C62" s="188"/>
      <c r="D62" s="188"/>
      <c r="E62" s="188"/>
      <c r="F62" s="188"/>
      <c r="G62" s="188"/>
      <c r="H62" s="188"/>
    </row>
    <row r="63" spans="2:13" x14ac:dyDescent="0.2">
      <c r="D63" s="1"/>
      <c r="E63" s="1"/>
      <c r="F63" s="1"/>
      <c r="G63" s="1"/>
      <c r="H63" s="1"/>
    </row>
  </sheetData>
  <mergeCells count="4">
    <mergeCell ref="F4:H4"/>
    <mergeCell ref="B1:H1"/>
    <mergeCell ref="B59:H60"/>
    <mergeCell ref="B62:H62"/>
  </mergeCells>
  <phoneticPr fontId="0" type="noConversion"/>
  <printOptions horizontalCentered="1"/>
  <pageMargins left="0.75" right="0.75" top="1" bottom="1" header="0.5" footer="0.5"/>
  <pageSetup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zoomScale="80" zoomScaleNormal="80" workbookViewId="0">
      <selection activeCell="E26" sqref="E26"/>
    </sheetView>
  </sheetViews>
  <sheetFormatPr defaultRowHeight="12.75" x14ac:dyDescent="0.2"/>
  <cols>
    <col min="1" max="1" width="9" customWidth="1"/>
    <col min="2" max="2" width="44" customWidth="1"/>
    <col min="3" max="3" width="15.7109375" customWidth="1"/>
    <col min="4" max="4" width="5.7109375" customWidth="1"/>
    <col min="5" max="5" width="15.7109375" customWidth="1"/>
    <col min="6" max="6" width="5.7109375" customWidth="1"/>
    <col min="7" max="7" width="15.7109375" customWidth="1"/>
    <col min="8" max="8" width="5.7109375" customWidth="1"/>
    <col min="9" max="9" width="10.140625" customWidth="1"/>
    <col min="12" max="12" width="10.140625" customWidth="1"/>
    <col min="14" max="14" width="12.42578125" customWidth="1"/>
  </cols>
  <sheetData>
    <row r="1" spans="2:11" ht="21.95" customHeight="1" x14ac:dyDescent="0.35">
      <c r="B1" s="190" t="s">
        <v>178</v>
      </c>
      <c r="C1" s="190"/>
      <c r="D1" s="190"/>
      <c r="E1" s="190"/>
      <c r="F1" s="190"/>
      <c r="G1" s="190"/>
      <c r="H1" s="190"/>
      <c r="I1" s="190"/>
      <c r="J1" s="26"/>
      <c r="K1" s="26"/>
    </row>
    <row r="2" spans="2:11" ht="21.95" customHeight="1" x14ac:dyDescent="0.35">
      <c r="B2" s="60"/>
      <c r="C2" s="60"/>
      <c r="D2" s="60"/>
      <c r="E2" s="60"/>
      <c r="F2" s="60"/>
      <c r="G2" s="60"/>
      <c r="H2" s="60"/>
      <c r="I2" s="60"/>
      <c r="J2" s="26"/>
      <c r="K2" s="26"/>
    </row>
    <row r="3" spans="2:11" ht="21.95" customHeight="1" x14ac:dyDescent="0.25">
      <c r="B3" s="45"/>
      <c r="C3" s="61"/>
      <c r="D3" s="61"/>
      <c r="E3" s="61" t="s">
        <v>2</v>
      </c>
      <c r="F3" s="61"/>
      <c r="G3" s="61"/>
      <c r="H3" s="61"/>
      <c r="I3" s="62"/>
    </row>
    <row r="4" spans="2:11" ht="21.95" customHeight="1" x14ac:dyDescent="0.25">
      <c r="B4" s="63"/>
      <c r="C4" s="61"/>
      <c r="D4" s="61"/>
      <c r="E4" s="61" t="s">
        <v>4</v>
      </c>
      <c r="F4" s="61"/>
      <c r="G4" s="61" t="s">
        <v>64</v>
      </c>
      <c r="H4" s="61"/>
      <c r="I4" s="62"/>
    </row>
    <row r="5" spans="2:11" ht="21.95" customHeight="1" x14ac:dyDescent="0.25">
      <c r="B5" s="63"/>
      <c r="C5" s="61" t="s">
        <v>7</v>
      </c>
      <c r="D5" s="61"/>
      <c r="E5" s="61" t="s">
        <v>8</v>
      </c>
      <c r="F5" s="61"/>
      <c r="G5" s="61" t="s">
        <v>34</v>
      </c>
      <c r="H5" s="61"/>
      <c r="I5" s="62"/>
    </row>
    <row r="6" spans="2:11" ht="21.95" customHeight="1" x14ac:dyDescent="0.25">
      <c r="B6" s="64" t="s">
        <v>65</v>
      </c>
      <c r="C6" s="65" t="s">
        <v>12</v>
      </c>
      <c r="D6" s="61"/>
      <c r="E6" s="65" t="s">
        <v>12</v>
      </c>
      <c r="F6" s="61"/>
      <c r="G6" s="65" t="s">
        <v>36</v>
      </c>
      <c r="H6" s="66"/>
      <c r="I6" s="67" t="s">
        <v>66</v>
      </c>
    </row>
    <row r="7" spans="2:11" ht="21.95" customHeight="1" x14ac:dyDescent="0.2">
      <c r="B7" s="68"/>
      <c r="C7" s="68"/>
      <c r="D7" s="68"/>
      <c r="E7" s="68"/>
      <c r="F7" s="68"/>
      <c r="G7" s="68"/>
      <c r="H7" s="68"/>
      <c r="I7" s="69"/>
    </row>
    <row r="8" spans="2:11" ht="21.95" customHeight="1" x14ac:dyDescent="0.2">
      <c r="B8" s="68" t="s">
        <v>67</v>
      </c>
      <c r="C8" s="70">
        <v>4028886</v>
      </c>
      <c r="D8" s="70"/>
      <c r="E8" s="70"/>
      <c r="F8" s="70"/>
      <c r="G8" s="70">
        <f t="shared" ref="G8:G14" si="0">C8+E8</f>
        <v>4028886</v>
      </c>
      <c r="H8" s="70"/>
      <c r="I8" s="69">
        <f>G8/G22</f>
        <v>0.26922795746492217</v>
      </c>
    </row>
    <row r="9" spans="2:11" ht="21.95" customHeight="1" x14ac:dyDescent="0.2">
      <c r="B9" s="71" t="s">
        <v>68</v>
      </c>
      <c r="C9" s="68">
        <v>964972</v>
      </c>
      <c r="D9" s="68"/>
      <c r="E9" s="68"/>
      <c r="F9" s="68"/>
      <c r="G9" s="68">
        <f t="shared" si="0"/>
        <v>964972</v>
      </c>
      <c r="H9" s="68"/>
      <c r="I9" s="69">
        <f>G9/G22</f>
        <v>6.4483691166948104E-2</v>
      </c>
    </row>
    <row r="10" spans="2:11" ht="21.95" customHeight="1" x14ac:dyDescent="0.2">
      <c r="B10" s="71" t="s">
        <v>69</v>
      </c>
      <c r="C10" s="68">
        <v>1281660</v>
      </c>
      <c r="D10" s="68"/>
      <c r="E10" s="68"/>
      <c r="F10" s="68"/>
      <c r="G10" s="68">
        <f t="shared" si="0"/>
        <v>1281660</v>
      </c>
      <c r="H10" s="68"/>
      <c r="I10" s="69">
        <f>G10/G22</f>
        <v>8.5646182087180472E-2</v>
      </c>
    </row>
    <row r="11" spans="2:11" ht="21.95" customHeight="1" x14ac:dyDescent="0.2">
      <c r="B11" s="71" t="s">
        <v>70</v>
      </c>
      <c r="C11" s="68">
        <v>770231</v>
      </c>
      <c r="D11" s="68"/>
      <c r="E11" s="68"/>
      <c r="F11" s="68"/>
      <c r="G11" s="68">
        <f t="shared" si="0"/>
        <v>770231</v>
      </c>
      <c r="H11" s="68"/>
      <c r="I11" s="69">
        <f>G11/G22</f>
        <v>5.1470237407105705E-2</v>
      </c>
    </row>
    <row r="12" spans="2:11" ht="21.95" customHeight="1" x14ac:dyDescent="0.2">
      <c r="B12" s="71" t="s">
        <v>71</v>
      </c>
      <c r="C12" s="68"/>
      <c r="D12" s="68"/>
      <c r="E12" s="68">
        <v>1781718</v>
      </c>
      <c r="F12" s="68"/>
      <c r="G12" s="68">
        <f t="shared" si="0"/>
        <v>1781718</v>
      </c>
      <c r="H12" s="68"/>
      <c r="I12" s="69">
        <f>G12/G22</f>
        <v>0.11906226632336736</v>
      </c>
    </row>
    <row r="13" spans="2:11" ht="21.95" customHeight="1" x14ac:dyDescent="0.2">
      <c r="B13" s="71" t="s">
        <v>72</v>
      </c>
      <c r="C13" s="68">
        <v>3289465</v>
      </c>
      <c r="D13" s="68"/>
      <c r="E13" s="68"/>
      <c r="F13" s="68"/>
      <c r="G13" s="68">
        <f t="shared" si="0"/>
        <v>3289465</v>
      </c>
      <c r="H13" s="68"/>
      <c r="I13" s="69">
        <f>G13/G22</f>
        <v>0.21981658034065751</v>
      </c>
    </row>
    <row r="14" spans="2:11" ht="21.95" customHeight="1" x14ac:dyDescent="0.2">
      <c r="B14" s="71" t="s">
        <v>73</v>
      </c>
      <c r="C14" s="124">
        <v>1848909</v>
      </c>
      <c r="D14" s="68"/>
      <c r="E14" s="96"/>
      <c r="F14" s="68"/>
      <c r="G14" s="96">
        <f t="shared" si="0"/>
        <v>1848909</v>
      </c>
      <c r="H14" s="68"/>
      <c r="I14" s="69">
        <f>G14/G22</f>
        <v>0.12355226571526517</v>
      </c>
    </row>
    <row r="15" spans="2:11" ht="21.95" customHeight="1" x14ac:dyDescent="0.2">
      <c r="B15" s="71"/>
      <c r="C15" s="94"/>
      <c r="D15" s="68"/>
      <c r="E15" s="68"/>
      <c r="F15" s="68"/>
      <c r="G15" s="68"/>
      <c r="H15" s="68"/>
      <c r="I15" s="69"/>
    </row>
    <row r="16" spans="2:11" ht="21.95" customHeight="1" x14ac:dyDescent="0.2">
      <c r="B16" s="71" t="s">
        <v>146</v>
      </c>
      <c r="C16" s="94">
        <f>SUM(C8:C14)</f>
        <v>12184123</v>
      </c>
      <c r="D16" s="68"/>
      <c r="E16" s="94">
        <f>SUM(E8:E14)</f>
        <v>1781718</v>
      </c>
      <c r="F16" s="68"/>
      <c r="G16" s="94">
        <f>SUM(G8:G14)</f>
        <v>13965841</v>
      </c>
      <c r="H16" s="68"/>
      <c r="I16" s="69"/>
    </row>
    <row r="17" spans="2:14" ht="21.95" customHeight="1" x14ac:dyDescent="0.2">
      <c r="B17" s="71"/>
      <c r="C17" s="68"/>
      <c r="D17" s="68"/>
      <c r="E17" s="68"/>
      <c r="F17" s="68"/>
      <c r="G17" s="71"/>
      <c r="H17" s="71"/>
      <c r="I17" s="69"/>
    </row>
    <row r="18" spans="2:14" ht="21.95" customHeight="1" x14ac:dyDescent="0.25">
      <c r="B18" s="45" t="s">
        <v>74</v>
      </c>
      <c r="C18" s="68">
        <v>998749</v>
      </c>
      <c r="D18" s="68"/>
      <c r="E18" s="68"/>
      <c r="F18" s="68"/>
      <c r="G18" s="68">
        <f>C18+E18</f>
        <v>998749</v>
      </c>
      <c r="H18" s="68"/>
      <c r="I18" s="69">
        <f>G18/G22</f>
        <v>6.6740819494553474E-2</v>
      </c>
    </row>
    <row r="19" spans="2:14" ht="21.95" customHeight="1" x14ac:dyDescent="0.2">
      <c r="B19" s="71"/>
      <c r="C19" s="68"/>
      <c r="D19" s="68"/>
      <c r="E19" s="68"/>
      <c r="F19" s="68"/>
      <c r="G19" s="68"/>
      <c r="H19" s="68"/>
      <c r="I19" s="69" t="s">
        <v>116</v>
      </c>
    </row>
    <row r="20" spans="2:14" ht="21.95" customHeight="1" thickBot="1" x14ac:dyDescent="0.3">
      <c r="B20" s="45" t="s">
        <v>179</v>
      </c>
      <c r="C20" s="46">
        <f>SUM(C16:C18)</f>
        <v>13182872</v>
      </c>
      <c r="D20" s="47"/>
      <c r="E20" s="46">
        <f>SUM(E16:E18)</f>
        <v>1781718</v>
      </c>
      <c r="F20" s="47"/>
      <c r="G20" s="46">
        <f>SUM(G16:G18)</f>
        <v>14964590</v>
      </c>
      <c r="H20" s="49"/>
      <c r="I20" s="48" t="s">
        <v>75</v>
      </c>
    </row>
    <row r="21" spans="2:14" ht="21.95" customHeight="1" x14ac:dyDescent="0.2">
      <c r="B21" s="71"/>
      <c r="C21" s="68"/>
      <c r="D21" s="68"/>
      <c r="E21" s="68"/>
      <c r="F21" s="68"/>
      <c r="G21" s="68"/>
      <c r="H21" s="68"/>
      <c r="I21" s="69"/>
    </row>
    <row r="22" spans="2:14" ht="21.95" customHeight="1" thickBot="1" x14ac:dyDescent="0.3">
      <c r="B22" s="45" t="s">
        <v>76</v>
      </c>
      <c r="C22" s="46">
        <f>C20</f>
        <v>13182872</v>
      </c>
      <c r="D22" s="70"/>
      <c r="E22" s="46">
        <f>E20</f>
        <v>1781718</v>
      </c>
      <c r="F22" s="70"/>
      <c r="G22" s="46">
        <f>G20</f>
        <v>14964590</v>
      </c>
      <c r="H22" s="49"/>
      <c r="I22" s="69"/>
    </row>
    <row r="23" spans="2:14" ht="21.95" customHeight="1" x14ac:dyDescent="0.2">
      <c r="B23" s="71"/>
      <c r="C23" s="68"/>
      <c r="D23" s="68"/>
      <c r="E23" s="68"/>
      <c r="F23" s="68"/>
      <c r="G23" s="71"/>
      <c r="H23" s="71"/>
      <c r="I23" s="69"/>
    </row>
    <row r="24" spans="2:14" ht="21.95" customHeight="1" x14ac:dyDescent="0.25">
      <c r="B24" s="72" t="s">
        <v>77</v>
      </c>
      <c r="C24" s="68"/>
      <c r="D24" s="68"/>
      <c r="E24" s="68"/>
      <c r="F24" s="68"/>
      <c r="G24" s="68"/>
      <c r="H24" s="68"/>
      <c r="I24" s="69"/>
    </row>
    <row r="25" spans="2:14" ht="21.95" customHeight="1" x14ac:dyDescent="0.2">
      <c r="B25" s="71"/>
      <c r="C25" s="68"/>
      <c r="D25" s="68"/>
      <c r="E25" s="68"/>
      <c r="F25" s="68"/>
      <c r="G25" s="68"/>
      <c r="H25" s="68"/>
      <c r="I25" s="69"/>
    </row>
    <row r="26" spans="2:14" ht="21.95" customHeight="1" x14ac:dyDescent="0.2">
      <c r="B26" s="71" t="s">
        <v>78</v>
      </c>
      <c r="C26" s="70">
        <v>6917419</v>
      </c>
      <c r="D26" s="70"/>
      <c r="E26" s="70">
        <v>244057</v>
      </c>
      <c r="F26" s="70"/>
      <c r="G26" s="70">
        <f t="shared" ref="G26:G35" si="1">C26+E26</f>
        <v>7161476</v>
      </c>
      <c r="H26" s="70"/>
      <c r="I26" s="69">
        <f>SUM(G26/G41)</f>
        <v>0.47856145741380152</v>
      </c>
      <c r="L26" s="70"/>
      <c r="N26" s="32"/>
    </row>
    <row r="27" spans="2:14" ht="21.95" customHeight="1" x14ac:dyDescent="0.2">
      <c r="B27" s="71" t="s">
        <v>79</v>
      </c>
      <c r="C27" s="131">
        <v>860856</v>
      </c>
      <c r="D27" s="131"/>
      <c r="E27" s="131">
        <v>21596</v>
      </c>
      <c r="F27" s="131"/>
      <c r="G27" s="131">
        <f t="shared" si="1"/>
        <v>882452</v>
      </c>
      <c r="H27" s="68"/>
      <c r="I27" s="69">
        <f>SUM(G27/G43)</f>
        <v>5.8969340289309627E-2</v>
      </c>
      <c r="L27" s="68"/>
      <c r="N27" s="32"/>
    </row>
    <row r="28" spans="2:14" ht="21.95" customHeight="1" x14ac:dyDescent="0.2">
      <c r="B28" s="71" t="s">
        <v>80</v>
      </c>
      <c r="C28" s="131">
        <v>774781</v>
      </c>
      <c r="D28" s="131"/>
      <c r="E28" s="131">
        <v>543720</v>
      </c>
      <c r="F28" s="131"/>
      <c r="G28" s="131">
        <f t="shared" si="1"/>
        <v>1318501</v>
      </c>
      <c r="H28" s="68"/>
      <c r="I28" s="69">
        <f>SUM(G28/G41)</f>
        <v>8.8108060427983664E-2</v>
      </c>
      <c r="L28" s="68"/>
      <c r="N28" s="32"/>
    </row>
    <row r="29" spans="2:14" ht="21.95" customHeight="1" x14ac:dyDescent="0.2">
      <c r="B29" s="71" t="s">
        <v>81</v>
      </c>
      <c r="C29" s="131">
        <v>965066</v>
      </c>
      <c r="D29" s="131"/>
      <c r="E29" s="131">
        <v>108500</v>
      </c>
      <c r="F29" s="131"/>
      <c r="G29" s="131">
        <f t="shared" si="1"/>
        <v>1073566</v>
      </c>
      <c r="H29" s="68"/>
      <c r="I29" s="69">
        <f>SUM(G29/G43)</f>
        <v>7.1740421889273279E-2</v>
      </c>
      <c r="L29" s="68"/>
      <c r="N29" s="32"/>
    </row>
    <row r="30" spans="2:14" ht="21.95" customHeight="1" x14ac:dyDescent="0.2">
      <c r="B30" s="71" t="s">
        <v>82</v>
      </c>
      <c r="C30" s="131">
        <v>236650</v>
      </c>
      <c r="D30" s="131"/>
      <c r="E30" s="131"/>
      <c r="F30" s="131"/>
      <c r="G30" s="131">
        <f t="shared" si="1"/>
        <v>236650</v>
      </c>
      <c r="H30" s="68"/>
      <c r="I30" s="69">
        <f>SUM(G30/G41)</f>
        <v>1.5813998245190815E-2</v>
      </c>
      <c r="L30" s="68"/>
      <c r="N30" s="32"/>
    </row>
    <row r="31" spans="2:14" ht="21.95" customHeight="1" x14ac:dyDescent="0.2">
      <c r="B31" s="71" t="s">
        <v>83</v>
      </c>
      <c r="C31" s="131">
        <v>153450</v>
      </c>
      <c r="D31" s="131"/>
      <c r="E31" s="131">
        <v>67000</v>
      </c>
      <c r="F31" s="131"/>
      <c r="G31" s="131">
        <f t="shared" si="1"/>
        <v>220450</v>
      </c>
      <c r="H31" s="68"/>
      <c r="I31" s="69">
        <f>SUM(G31/G43)</f>
        <v>1.4731442692382484E-2</v>
      </c>
      <c r="L31" s="68"/>
      <c r="N31" s="32"/>
    </row>
    <row r="32" spans="2:14" ht="21.95" customHeight="1" x14ac:dyDescent="0.2">
      <c r="B32" s="71" t="s">
        <v>84</v>
      </c>
      <c r="C32" s="131">
        <v>60192</v>
      </c>
      <c r="D32" s="131"/>
      <c r="E32" s="131">
        <v>662845</v>
      </c>
      <c r="F32" s="131"/>
      <c r="G32" s="131">
        <f t="shared" si="1"/>
        <v>723037</v>
      </c>
      <c r="H32" s="68"/>
      <c r="I32" s="69">
        <f>SUM(G32/G41)</f>
        <v>4.8316525878757788E-2</v>
      </c>
      <c r="L32" s="68"/>
      <c r="N32" s="32"/>
    </row>
    <row r="33" spans="1:14" ht="21.95" customHeight="1" x14ac:dyDescent="0.2">
      <c r="B33" s="71" t="s">
        <v>85</v>
      </c>
      <c r="C33" s="131">
        <v>156500</v>
      </c>
      <c r="D33" s="131"/>
      <c r="E33" s="131">
        <v>84000</v>
      </c>
      <c r="F33" s="131"/>
      <c r="G33" s="131">
        <f t="shared" si="1"/>
        <v>240500</v>
      </c>
      <c r="H33" s="68"/>
      <c r="I33" s="69">
        <f>SUM(G33/G43)</f>
        <v>1.6071272250024891E-2</v>
      </c>
      <c r="L33" s="68"/>
      <c r="N33" s="32"/>
    </row>
    <row r="34" spans="1:14" ht="21.95" customHeight="1" x14ac:dyDescent="0.2">
      <c r="B34" s="71" t="s">
        <v>50</v>
      </c>
      <c r="C34" s="131">
        <v>1974209</v>
      </c>
      <c r="D34" s="131"/>
      <c r="E34" s="131"/>
      <c r="F34" s="131"/>
      <c r="G34" s="131">
        <f t="shared" si="1"/>
        <v>1974209</v>
      </c>
      <c r="H34" s="68"/>
      <c r="I34" s="69">
        <f>SUM(G34/G41)</f>
        <v>0.13192536514531972</v>
      </c>
      <c r="L34" s="68"/>
      <c r="N34" s="32"/>
    </row>
    <row r="35" spans="1:14" ht="21.95" customHeight="1" x14ac:dyDescent="0.2">
      <c r="B35" s="71" t="s">
        <v>86</v>
      </c>
      <c r="C35" s="132">
        <v>85000</v>
      </c>
      <c r="D35" s="131"/>
      <c r="E35" s="132">
        <v>50000</v>
      </c>
      <c r="F35" s="131"/>
      <c r="G35" s="132">
        <f t="shared" si="1"/>
        <v>135000</v>
      </c>
      <c r="H35" s="68"/>
      <c r="I35" s="69">
        <f>SUM(G35/G43)</f>
        <v>9.0212962734027465E-3</v>
      </c>
      <c r="L35" s="68"/>
      <c r="N35" s="32"/>
    </row>
    <row r="36" spans="1:14" ht="21.95" customHeight="1" x14ac:dyDescent="0.2">
      <c r="B36" s="71"/>
      <c r="C36" s="68"/>
      <c r="D36" s="68"/>
      <c r="E36" s="70"/>
      <c r="F36" s="68"/>
      <c r="G36" s="68"/>
      <c r="H36" s="68"/>
      <c r="I36" s="69"/>
      <c r="L36" s="68"/>
      <c r="N36" s="32"/>
    </row>
    <row r="37" spans="1:14" ht="21.95" customHeight="1" x14ac:dyDescent="0.2">
      <c r="B37" s="71" t="s">
        <v>146</v>
      </c>
      <c r="C37" s="133">
        <f>SUM(C26:C36)</f>
        <v>12184123</v>
      </c>
      <c r="D37" s="134"/>
      <c r="E37" s="133">
        <f>SUM(E26:E36)</f>
        <v>1781718</v>
      </c>
      <c r="F37" s="134"/>
      <c r="G37" s="133">
        <f>SUM(G26:G36)</f>
        <v>13965841</v>
      </c>
      <c r="H37" s="68"/>
      <c r="I37" s="69"/>
      <c r="L37" s="68"/>
      <c r="N37" s="32"/>
    </row>
    <row r="38" spans="1:14" ht="21.95" customHeight="1" x14ac:dyDescent="0.2">
      <c r="B38" s="71"/>
      <c r="C38" s="68"/>
      <c r="D38" s="68"/>
      <c r="E38" s="68"/>
      <c r="F38" s="68"/>
      <c r="G38" s="71"/>
      <c r="H38" s="71"/>
      <c r="I38" s="69" t="s">
        <v>116</v>
      </c>
      <c r="L38" s="71"/>
      <c r="N38" s="32"/>
    </row>
    <row r="39" spans="1:14" ht="21.95" customHeight="1" x14ac:dyDescent="0.25">
      <c r="B39" s="45" t="s">
        <v>74</v>
      </c>
      <c r="C39" s="68">
        <v>998749</v>
      </c>
      <c r="D39" s="68"/>
      <c r="E39" s="68"/>
      <c r="F39" s="68"/>
      <c r="G39" s="68">
        <f>C39+E39</f>
        <v>998749</v>
      </c>
      <c r="H39" s="68"/>
      <c r="I39" s="69">
        <f>SUM(G39/G41)</f>
        <v>6.6740819494553474E-2</v>
      </c>
      <c r="L39" s="98"/>
      <c r="N39" s="32"/>
    </row>
    <row r="40" spans="1:14" ht="21.95" customHeight="1" x14ac:dyDescent="0.2">
      <c r="B40" s="71"/>
      <c r="C40" s="68"/>
      <c r="D40" s="68"/>
      <c r="E40" s="68"/>
      <c r="F40" s="68"/>
      <c r="G40" s="68"/>
      <c r="H40" s="68"/>
      <c r="I40" s="69" t="s">
        <v>116</v>
      </c>
      <c r="L40" s="98"/>
      <c r="N40" s="32"/>
    </row>
    <row r="41" spans="1:14" ht="21.95" customHeight="1" thickBot="1" x14ac:dyDescent="0.3">
      <c r="B41" s="45" t="s">
        <v>179</v>
      </c>
      <c r="C41" s="46">
        <f>SUM(C37:C39)</f>
        <v>13182872</v>
      </c>
      <c r="D41" s="47"/>
      <c r="E41" s="46">
        <f>SUM(E37:E39)</f>
        <v>1781718</v>
      </c>
      <c r="F41" s="47"/>
      <c r="G41" s="46">
        <f>SUM(G37:G39)</f>
        <v>14964590</v>
      </c>
      <c r="H41" s="49"/>
      <c r="I41" s="48" t="s">
        <v>75</v>
      </c>
      <c r="L41" s="49"/>
      <c r="N41" s="32"/>
    </row>
    <row r="42" spans="1:14" ht="21.95" customHeight="1" thickBot="1" x14ac:dyDescent="0.3">
      <c r="B42" s="45"/>
      <c r="C42" s="46"/>
      <c r="D42" s="47"/>
      <c r="E42" s="46"/>
      <c r="F42" s="47"/>
      <c r="G42" s="46"/>
      <c r="H42" s="49"/>
      <c r="I42" s="114"/>
      <c r="L42" s="49"/>
      <c r="N42" s="32"/>
    </row>
    <row r="43" spans="1:14" ht="21.95" customHeight="1" thickBot="1" x14ac:dyDescent="0.3">
      <c r="B43" s="45" t="s">
        <v>76</v>
      </c>
      <c r="C43" s="46">
        <f>C41</f>
        <v>13182872</v>
      </c>
      <c r="D43" s="70"/>
      <c r="E43" s="46">
        <f>E41</f>
        <v>1781718</v>
      </c>
      <c r="F43" s="70"/>
      <c r="G43" s="46">
        <f>G41</f>
        <v>14964590</v>
      </c>
      <c r="H43" s="49"/>
      <c r="I43" s="69"/>
      <c r="L43" s="98"/>
    </row>
    <row r="44" spans="1:14" ht="21.95" customHeight="1" x14ac:dyDescent="0.2">
      <c r="A44" s="191"/>
      <c r="B44" s="191"/>
      <c r="C44" s="191"/>
      <c r="D44" s="191"/>
      <c r="E44" s="191"/>
      <c r="F44" s="191"/>
      <c r="G44" s="191"/>
      <c r="H44" s="191"/>
      <c r="I44" s="191"/>
      <c r="L44" s="98"/>
    </row>
    <row r="46" spans="1:14" ht="21.95" customHeight="1" x14ac:dyDescent="0.25">
      <c r="L46" s="49"/>
    </row>
    <row r="48" spans="1:14" x14ac:dyDescent="0.2">
      <c r="C48" s="32"/>
      <c r="E48" s="32"/>
    </row>
  </sheetData>
  <mergeCells count="2">
    <mergeCell ref="B1:I1"/>
    <mergeCell ref="A44:I44"/>
  </mergeCells>
  <phoneticPr fontId="0" type="noConversion"/>
  <printOptions horizontalCentered="1" verticalCentered="1"/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61"/>
  <sheetViews>
    <sheetView topLeftCell="A22" zoomScaleNormal="100" workbookViewId="0">
      <selection activeCell="D58" sqref="D58"/>
    </sheetView>
  </sheetViews>
  <sheetFormatPr defaultRowHeight="12.75" x14ac:dyDescent="0.2"/>
  <cols>
    <col min="3" max="3" width="38.28515625" customWidth="1"/>
    <col min="4" max="4" width="16.140625" bestFit="1" customWidth="1"/>
    <col min="5" max="5" width="5.7109375" customWidth="1"/>
    <col min="6" max="6" width="14.140625" bestFit="1" customWidth="1"/>
    <col min="7" max="7" width="4.5703125" customWidth="1"/>
  </cols>
  <sheetData>
    <row r="1" spans="2:8" ht="23.25" x14ac:dyDescent="0.35">
      <c r="B1" s="185" t="s">
        <v>174</v>
      </c>
      <c r="C1" s="185"/>
      <c r="D1" s="185"/>
      <c r="E1" s="185"/>
      <c r="F1" s="185"/>
      <c r="G1" s="25"/>
      <c r="H1" s="25"/>
    </row>
    <row r="2" spans="2:8" x14ac:dyDescent="0.2">
      <c r="B2" s="7"/>
      <c r="C2" s="8"/>
      <c r="D2" s="8"/>
      <c r="E2" s="8"/>
      <c r="F2" s="8"/>
    </row>
    <row r="3" spans="2:8" x14ac:dyDescent="0.2">
      <c r="B3" s="73" t="s">
        <v>87</v>
      </c>
      <c r="C3" s="7"/>
      <c r="D3" s="74" t="s">
        <v>88</v>
      </c>
      <c r="E3" s="7"/>
      <c r="F3" s="74" t="s">
        <v>89</v>
      </c>
    </row>
    <row r="4" spans="2:8" x14ac:dyDescent="0.2">
      <c r="B4" s="7"/>
      <c r="C4" s="7"/>
      <c r="D4" s="8"/>
      <c r="E4" s="7"/>
      <c r="F4" s="8"/>
    </row>
    <row r="5" spans="2:8" x14ac:dyDescent="0.2">
      <c r="B5" s="16" t="s">
        <v>90</v>
      </c>
      <c r="C5" s="7"/>
      <c r="D5" s="8"/>
      <c r="E5" s="7"/>
      <c r="F5" s="8"/>
    </row>
    <row r="6" spans="2:8" x14ac:dyDescent="0.2">
      <c r="B6" s="7" t="s">
        <v>78</v>
      </c>
      <c r="C6" s="7"/>
      <c r="D6" s="39">
        <v>3153058</v>
      </c>
      <c r="E6" s="7"/>
      <c r="F6" s="8"/>
    </row>
    <row r="7" spans="2:8" x14ac:dyDescent="0.2">
      <c r="B7" s="7" t="s">
        <v>79</v>
      </c>
      <c r="C7" s="7"/>
      <c r="D7" s="110">
        <v>278772</v>
      </c>
      <c r="E7" s="7"/>
      <c r="F7" s="8"/>
    </row>
    <row r="8" spans="2:8" x14ac:dyDescent="0.2">
      <c r="B8" s="7" t="s">
        <v>80</v>
      </c>
      <c r="C8" s="7"/>
      <c r="D8" s="110">
        <v>176281</v>
      </c>
      <c r="E8" s="7"/>
      <c r="F8" s="8"/>
    </row>
    <row r="9" spans="2:8" x14ac:dyDescent="0.2">
      <c r="B9" s="7" t="s">
        <v>81</v>
      </c>
      <c r="C9" s="7"/>
      <c r="D9" s="110">
        <v>320175</v>
      </c>
      <c r="E9" s="7"/>
      <c r="F9" s="8"/>
    </row>
    <row r="10" spans="2:8" x14ac:dyDescent="0.2">
      <c r="B10" s="7" t="s">
        <v>82</v>
      </c>
      <c r="C10" s="7"/>
      <c r="D10" s="110">
        <v>68050</v>
      </c>
      <c r="E10" s="7"/>
      <c r="F10" s="8"/>
    </row>
    <row r="11" spans="2:8" x14ac:dyDescent="0.2">
      <c r="B11" s="7" t="s">
        <v>83</v>
      </c>
      <c r="C11" s="7"/>
      <c r="D11" s="167">
        <v>250</v>
      </c>
      <c r="E11" s="7"/>
      <c r="F11" s="8"/>
    </row>
    <row r="12" spans="2:8" x14ac:dyDescent="0.2">
      <c r="B12" s="7" t="s">
        <v>84</v>
      </c>
      <c r="C12" s="7"/>
      <c r="D12" s="181">
        <v>0</v>
      </c>
      <c r="E12" s="7"/>
      <c r="F12" s="8"/>
    </row>
    <row r="13" spans="2:8" x14ac:dyDescent="0.2">
      <c r="B13" s="7" t="s">
        <v>50</v>
      </c>
      <c r="C13" s="7"/>
      <c r="D13" s="183">
        <v>300</v>
      </c>
      <c r="E13" s="7"/>
      <c r="F13" s="8"/>
    </row>
    <row r="14" spans="2:8" x14ac:dyDescent="0.2">
      <c r="B14" s="7" t="s">
        <v>85</v>
      </c>
      <c r="C14" s="7"/>
      <c r="D14" s="109">
        <v>32000</v>
      </c>
      <c r="E14" s="7"/>
      <c r="F14" s="33">
        <f>SUM(D6:D14)</f>
        <v>4028886</v>
      </c>
    </row>
    <row r="15" spans="2:8" x14ac:dyDescent="0.2">
      <c r="B15" s="7"/>
      <c r="C15" s="7"/>
      <c r="D15" s="8"/>
      <c r="E15" s="7"/>
      <c r="F15" s="18"/>
    </row>
    <row r="16" spans="2:8" x14ac:dyDescent="0.2">
      <c r="B16" s="16" t="s">
        <v>91</v>
      </c>
      <c r="C16" s="7"/>
      <c r="D16" s="8"/>
      <c r="E16" s="7"/>
      <c r="F16" s="18"/>
    </row>
    <row r="17" spans="2:6" x14ac:dyDescent="0.2">
      <c r="B17" s="7" t="s">
        <v>78</v>
      </c>
      <c r="C17" s="7"/>
      <c r="D17" s="39">
        <v>702059</v>
      </c>
      <c r="E17" s="7"/>
      <c r="F17" s="18"/>
    </row>
    <row r="18" spans="2:6" x14ac:dyDescent="0.2">
      <c r="B18" s="7" t="s">
        <v>79</v>
      </c>
      <c r="C18" s="7"/>
      <c r="D18" s="110">
        <v>91953</v>
      </c>
      <c r="E18" s="7"/>
      <c r="F18" s="18"/>
    </row>
    <row r="19" spans="2:6" x14ac:dyDescent="0.2">
      <c r="B19" s="7" t="s">
        <v>80</v>
      </c>
      <c r="C19" s="7"/>
      <c r="D19" s="110">
        <v>46250</v>
      </c>
      <c r="E19" s="7"/>
      <c r="F19" s="18"/>
    </row>
    <row r="20" spans="2:6" x14ac:dyDescent="0.2">
      <c r="B20" s="7" t="s">
        <v>81</v>
      </c>
      <c r="C20" s="7"/>
      <c r="D20" s="110">
        <v>64910</v>
      </c>
      <c r="E20" s="7"/>
      <c r="F20" s="18"/>
    </row>
    <row r="21" spans="2:6" x14ac:dyDescent="0.2">
      <c r="B21" s="7" t="s">
        <v>82</v>
      </c>
      <c r="C21" s="7"/>
      <c r="D21" s="110">
        <v>29800</v>
      </c>
      <c r="E21" s="7"/>
      <c r="F21" s="18"/>
    </row>
    <row r="22" spans="2:6" x14ac:dyDescent="0.2">
      <c r="B22" s="7" t="s">
        <v>84</v>
      </c>
      <c r="C22" s="7"/>
      <c r="D22" s="167">
        <v>0</v>
      </c>
      <c r="E22" s="7"/>
      <c r="F22" s="18"/>
    </row>
    <row r="23" spans="2:6" x14ac:dyDescent="0.2">
      <c r="B23" s="7" t="s">
        <v>85</v>
      </c>
      <c r="C23" s="7"/>
      <c r="D23" s="75">
        <v>30000</v>
      </c>
      <c r="E23" s="7"/>
      <c r="F23" s="18">
        <f>SUM(D17:D23)</f>
        <v>964972</v>
      </c>
    </row>
    <row r="24" spans="2:6" x14ac:dyDescent="0.2">
      <c r="B24" s="7"/>
      <c r="C24" s="7"/>
      <c r="D24" s="8"/>
      <c r="E24" s="7"/>
      <c r="F24" s="18"/>
    </row>
    <row r="25" spans="2:6" x14ac:dyDescent="0.2">
      <c r="B25" s="16" t="s">
        <v>92</v>
      </c>
      <c r="C25" s="7"/>
      <c r="D25" s="8"/>
      <c r="E25" s="7"/>
      <c r="F25" s="18"/>
    </row>
    <row r="26" spans="2:6" x14ac:dyDescent="0.2">
      <c r="B26" s="7" t="s">
        <v>78</v>
      </c>
      <c r="C26" s="7"/>
      <c r="D26" s="39">
        <v>878416</v>
      </c>
      <c r="E26" s="7"/>
      <c r="F26" s="18"/>
    </row>
    <row r="27" spans="2:6" x14ac:dyDescent="0.2">
      <c r="B27" s="7" t="s">
        <v>79</v>
      </c>
      <c r="C27" s="7"/>
      <c r="D27" s="110">
        <v>158338</v>
      </c>
      <c r="E27" s="7"/>
      <c r="F27" s="18"/>
    </row>
    <row r="28" spans="2:6" x14ac:dyDescent="0.2">
      <c r="B28" s="7" t="s">
        <v>80</v>
      </c>
      <c r="C28" s="7"/>
      <c r="D28" s="110">
        <v>39500</v>
      </c>
      <c r="E28" s="7"/>
      <c r="F28" s="18"/>
    </row>
    <row r="29" spans="2:6" x14ac:dyDescent="0.2">
      <c r="B29" s="7" t="s">
        <v>81</v>
      </c>
      <c r="C29" s="7"/>
      <c r="D29" s="110">
        <v>175906</v>
      </c>
      <c r="E29" s="7"/>
      <c r="F29" s="18"/>
    </row>
    <row r="30" spans="2:6" x14ac:dyDescent="0.2">
      <c r="B30" s="7" t="s">
        <v>82</v>
      </c>
      <c r="C30" s="7"/>
      <c r="D30" s="110">
        <v>27500</v>
      </c>
      <c r="E30" s="7"/>
      <c r="F30" s="18"/>
    </row>
    <row r="31" spans="2:6" x14ac:dyDescent="0.2">
      <c r="B31" s="7" t="s">
        <v>84</v>
      </c>
      <c r="C31" s="7"/>
      <c r="D31" s="143">
        <v>0</v>
      </c>
      <c r="E31" s="7"/>
      <c r="F31" s="18"/>
    </row>
    <row r="32" spans="2:6" x14ac:dyDescent="0.2">
      <c r="B32" s="7" t="s">
        <v>50</v>
      </c>
      <c r="C32" s="7"/>
      <c r="D32" s="143">
        <v>0</v>
      </c>
      <c r="E32" s="7"/>
      <c r="F32" s="18"/>
    </row>
    <row r="33" spans="2:6" x14ac:dyDescent="0.2">
      <c r="B33" s="7" t="s">
        <v>85</v>
      </c>
      <c r="C33" s="7"/>
      <c r="D33" s="40">
        <v>2000</v>
      </c>
      <c r="E33" s="7"/>
      <c r="F33" s="18">
        <f>SUM(D26:D33)</f>
        <v>1281660</v>
      </c>
    </row>
    <row r="34" spans="2:6" x14ac:dyDescent="0.2">
      <c r="B34" s="7"/>
      <c r="C34" s="7"/>
      <c r="D34" s="8"/>
      <c r="E34" s="7"/>
      <c r="F34" s="18"/>
    </row>
    <row r="35" spans="2:6" x14ac:dyDescent="0.2">
      <c r="B35" s="16" t="s">
        <v>117</v>
      </c>
      <c r="C35" s="7"/>
      <c r="D35" s="8"/>
      <c r="E35" s="7"/>
      <c r="F35" s="18"/>
    </row>
    <row r="36" spans="2:6" x14ac:dyDescent="0.2">
      <c r="B36" s="7" t="s">
        <v>78</v>
      </c>
      <c r="C36" s="7"/>
      <c r="D36" s="39">
        <v>492135</v>
      </c>
      <c r="E36" s="7"/>
      <c r="F36" s="18"/>
    </row>
    <row r="37" spans="2:6" x14ac:dyDescent="0.2">
      <c r="B37" s="7" t="s">
        <v>79</v>
      </c>
      <c r="C37" s="7"/>
      <c r="D37" s="110">
        <v>59254</v>
      </c>
      <c r="E37" s="7"/>
      <c r="F37" s="18"/>
    </row>
    <row r="38" spans="2:6" x14ac:dyDescent="0.2">
      <c r="B38" s="7" t="s">
        <v>80</v>
      </c>
      <c r="C38" s="7"/>
      <c r="D38" s="110">
        <v>13000</v>
      </c>
      <c r="E38" s="7"/>
      <c r="F38" s="18"/>
    </row>
    <row r="39" spans="2:6" x14ac:dyDescent="0.2">
      <c r="B39" s="7" t="s">
        <v>81</v>
      </c>
      <c r="C39" s="7"/>
      <c r="D39" s="110">
        <v>51800</v>
      </c>
      <c r="E39" s="7"/>
      <c r="F39" s="18"/>
    </row>
    <row r="40" spans="2:6" x14ac:dyDescent="0.2">
      <c r="B40" s="7" t="s">
        <v>82</v>
      </c>
      <c r="C40" s="7"/>
      <c r="D40" s="110">
        <v>11650</v>
      </c>
      <c r="E40" s="7"/>
      <c r="F40" s="18"/>
    </row>
    <row r="41" spans="2:6" x14ac:dyDescent="0.2">
      <c r="B41" s="7" t="s">
        <v>83</v>
      </c>
      <c r="C41" s="7"/>
      <c r="D41" s="110">
        <v>108200</v>
      </c>
      <c r="E41" s="7"/>
      <c r="F41" s="18"/>
    </row>
    <row r="42" spans="2:6" x14ac:dyDescent="0.2">
      <c r="B42" s="7" t="s">
        <v>84</v>
      </c>
      <c r="C42" s="7"/>
      <c r="D42" s="173">
        <v>34192</v>
      </c>
      <c r="E42" s="7"/>
      <c r="F42" s="18">
        <f>SUM(D36:D42)</f>
        <v>770231</v>
      </c>
    </row>
    <row r="43" spans="2:6" x14ac:dyDescent="0.2">
      <c r="B43" s="7"/>
      <c r="C43" s="7"/>
      <c r="D43" s="8"/>
      <c r="E43" s="7"/>
      <c r="F43" s="18"/>
    </row>
    <row r="44" spans="2:6" x14ac:dyDescent="0.2">
      <c r="B44" s="16" t="s">
        <v>93</v>
      </c>
      <c r="C44" s="7"/>
      <c r="D44" s="8"/>
      <c r="E44" s="7"/>
      <c r="F44" s="18"/>
    </row>
    <row r="45" spans="2:6" x14ac:dyDescent="0.2">
      <c r="B45" s="7" t="s">
        <v>78</v>
      </c>
      <c r="C45" s="7"/>
      <c r="D45" s="39">
        <v>1691751</v>
      </c>
      <c r="E45" s="7"/>
      <c r="F45" s="18"/>
    </row>
    <row r="46" spans="2:6" x14ac:dyDescent="0.2">
      <c r="B46" s="7" t="s">
        <v>79</v>
      </c>
      <c r="C46" s="7"/>
      <c r="D46" s="110">
        <v>272539</v>
      </c>
      <c r="E46" s="7"/>
      <c r="F46" s="18"/>
    </row>
    <row r="47" spans="2:6" x14ac:dyDescent="0.2">
      <c r="B47" s="7" t="s">
        <v>80</v>
      </c>
      <c r="C47" s="7"/>
      <c r="D47" s="110">
        <v>499750</v>
      </c>
      <c r="E47" s="7"/>
      <c r="F47" s="18"/>
    </row>
    <row r="48" spans="2:6" x14ac:dyDescent="0.2">
      <c r="B48" s="7" t="s">
        <v>81</v>
      </c>
      <c r="C48" s="7"/>
      <c r="D48" s="117">
        <v>352275</v>
      </c>
      <c r="E48" s="7"/>
      <c r="F48" s="18"/>
    </row>
    <row r="49" spans="2:8" x14ac:dyDescent="0.2">
      <c r="B49" s="7" t="s">
        <v>94</v>
      </c>
      <c r="C49" s="7"/>
      <c r="D49" s="110">
        <v>99650</v>
      </c>
      <c r="E49" s="7"/>
      <c r="F49" s="18"/>
    </row>
    <row r="50" spans="2:8" x14ac:dyDescent="0.2">
      <c r="B50" s="7" t="s">
        <v>83</v>
      </c>
      <c r="C50" s="7"/>
      <c r="D50" s="110">
        <v>45000</v>
      </c>
      <c r="E50" s="7"/>
      <c r="F50" s="18"/>
    </row>
    <row r="51" spans="2:8" x14ac:dyDescent="0.2">
      <c r="B51" s="7" t="s">
        <v>84</v>
      </c>
      <c r="C51" s="7"/>
      <c r="D51" s="110">
        <v>26000</v>
      </c>
      <c r="E51" s="7"/>
      <c r="F51" s="18"/>
    </row>
    <row r="52" spans="2:8" x14ac:dyDescent="0.2">
      <c r="B52" s="7" t="s">
        <v>50</v>
      </c>
      <c r="C52" s="7"/>
      <c r="D52" s="167">
        <v>125000</v>
      </c>
      <c r="E52" s="7"/>
      <c r="F52" s="18"/>
    </row>
    <row r="53" spans="2:8" x14ac:dyDescent="0.2">
      <c r="B53" s="7" t="s">
        <v>86</v>
      </c>
      <c r="C53" s="7"/>
      <c r="D53" s="167">
        <v>85000</v>
      </c>
      <c r="E53" s="7"/>
      <c r="F53" s="18"/>
    </row>
    <row r="54" spans="2:8" x14ac:dyDescent="0.2">
      <c r="B54" s="7" t="s">
        <v>85</v>
      </c>
      <c r="C54" s="7"/>
      <c r="D54" s="111">
        <v>92500</v>
      </c>
      <c r="E54" s="7"/>
      <c r="F54" s="18">
        <f>SUM(D45:D54)</f>
        <v>3289465</v>
      </c>
    </row>
    <row r="55" spans="2:8" x14ac:dyDescent="0.2">
      <c r="B55" s="7"/>
      <c r="C55" s="8"/>
      <c r="D55" s="8"/>
      <c r="E55" s="7"/>
      <c r="F55" s="18"/>
    </row>
    <row r="56" spans="2:8" x14ac:dyDescent="0.2">
      <c r="B56" s="16" t="s">
        <v>124</v>
      </c>
      <c r="C56" s="8"/>
      <c r="D56" s="8"/>
      <c r="E56" s="7"/>
      <c r="F56" s="18"/>
    </row>
    <row r="57" spans="2:8" x14ac:dyDescent="0.2">
      <c r="B57" s="7" t="s">
        <v>50</v>
      </c>
      <c r="C57" s="8"/>
      <c r="D57" s="76">
        <v>1848909</v>
      </c>
      <c r="E57" s="7"/>
      <c r="F57" s="18">
        <f>SUM(D57)</f>
        <v>1848909</v>
      </c>
    </row>
    <row r="58" spans="2:8" x14ac:dyDescent="0.2">
      <c r="B58" s="7"/>
      <c r="C58" s="8"/>
      <c r="D58" s="8"/>
      <c r="E58" s="7"/>
      <c r="F58" s="18"/>
    </row>
    <row r="59" spans="2:8" ht="13.5" thickBot="1" x14ac:dyDescent="0.25">
      <c r="B59" s="16" t="s">
        <v>74</v>
      </c>
      <c r="C59" s="8"/>
      <c r="D59" s="8"/>
      <c r="E59" s="7"/>
      <c r="F59" s="31">
        <v>998749</v>
      </c>
    </row>
    <row r="60" spans="2:8" ht="13.5" thickBot="1" x14ac:dyDescent="0.25">
      <c r="B60" s="16" t="s">
        <v>95</v>
      </c>
      <c r="C60" s="8"/>
      <c r="D60" s="8"/>
      <c r="E60" s="7"/>
      <c r="F60" s="108">
        <f>SUM(F6:F59)</f>
        <v>13182872</v>
      </c>
      <c r="G60" s="107"/>
      <c r="H60" s="107"/>
    </row>
    <row r="61" spans="2:8" ht="13.5" thickTop="1" x14ac:dyDescent="0.2">
      <c r="C61" s="1"/>
      <c r="D61" s="1"/>
      <c r="E61" s="1"/>
      <c r="F61" s="1"/>
    </row>
  </sheetData>
  <mergeCells count="1">
    <mergeCell ref="B1:F1"/>
  </mergeCells>
  <phoneticPr fontId="0" type="noConversion"/>
  <printOptions horizontalCentered="1"/>
  <pageMargins left="0.75" right="0.75" top="1" bottom="1" header="0.5" footer="0.5"/>
  <pageSetup scale="85" orientation="portrait" r:id="rId1"/>
  <headerFooter alignWithMargins="0"/>
  <colBreaks count="1" manualBreakCount="1">
    <brk id="6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2"/>
  <sheetViews>
    <sheetView zoomScaleNormal="100" workbookViewId="0">
      <selection activeCell="D14" sqref="D14"/>
    </sheetView>
  </sheetViews>
  <sheetFormatPr defaultRowHeight="12.75" x14ac:dyDescent="0.2"/>
  <cols>
    <col min="3" max="3" width="43.28515625" customWidth="1"/>
    <col min="4" max="4" width="18.7109375" bestFit="1" customWidth="1"/>
    <col min="5" max="5" width="5.7109375" customWidth="1"/>
    <col min="6" max="6" width="14.7109375" bestFit="1" customWidth="1"/>
    <col min="10" max="10" width="13.28515625" customWidth="1"/>
  </cols>
  <sheetData>
    <row r="1" spans="2:10" ht="23.25" x14ac:dyDescent="0.35">
      <c r="B1" s="185" t="s">
        <v>174</v>
      </c>
      <c r="C1" s="185"/>
      <c r="D1" s="185"/>
      <c r="E1" s="185"/>
      <c r="F1" s="185"/>
      <c r="G1" s="25"/>
      <c r="H1" s="25"/>
    </row>
    <row r="2" spans="2:10" ht="15" x14ac:dyDescent="0.2">
      <c r="B2" s="71"/>
      <c r="C2" s="68"/>
      <c r="D2" s="68"/>
      <c r="E2" s="68"/>
      <c r="F2" s="68"/>
    </row>
    <row r="3" spans="2:10" ht="15.75" x14ac:dyDescent="0.25">
      <c r="B3" s="77" t="s">
        <v>96</v>
      </c>
      <c r="C3" s="63"/>
      <c r="D3" s="78" t="s">
        <v>88</v>
      </c>
      <c r="E3" s="63"/>
      <c r="F3" s="78" t="s">
        <v>89</v>
      </c>
    </row>
    <row r="4" spans="2:10" ht="15" x14ac:dyDescent="0.2">
      <c r="B4" s="71"/>
      <c r="C4" s="68"/>
      <c r="D4" s="68"/>
      <c r="E4" s="68"/>
      <c r="F4" s="68"/>
    </row>
    <row r="5" spans="2:10" ht="15.75" x14ac:dyDescent="0.25">
      <c r="B5" s="45" t="s">
        <v>125</v>
      </c>
      <c r="C5" s="68"/>
      <c r="D5" s="68"/>
      <c r="E5" s="68"/>
      <c r="F5" s="68"/>
    </row>
    <row r="6" spans="2:10" ht="15" x14ac:dyDescent="0.2">
      <c r="B6" s="71" t="s">
        <v>78</v>
      </c>
      <c r="C6" s="68"/>
      <c r="D6" s="70">
        <v>244057</v>
      </c>
      <c r="E6" s="68"/>
      <c r="F6" s="68"/>
      <c r="J6" s="70"/>
    </row>
    <row r="7" spans="2:10" ht="15" x14ac:dyDescent="0.2">
      <c r="B7" s="71" t="s">
        <v>79</v>
      </c>
      <c r="C7" s="68"/>
      <c r="D7" s="68">
        <v>21596</v>
      </c>
      <c r="E7" s="68"/>
      <c r="F7" s="68"/>
      <c r="J7" s="70"/>
    </row>
    <row r="8" spans="2:10" ht="15" x14ac:dyDescent="0.2">
      <c r="B8" s="71" t="s">
        <v>80</v>
      </c>
      <c r="C8" s="68"/>
      <c r="D8" s="68">
        <v>543720</v>
      </c>
      <c r="E8" s="68"/>
      <c r="F8" s="68"/>
      <c r="J8" s="70"/>
    </row>
    <row r="9" spans="2:10" ht="15" x14ac:dyDescent="0.2">
      <c r="B9" s="71" t="s">
        <v>81</v>
      </c>
      <c r="C9" s="68"/>
      <c r="D9" s="68">
        <v>108500</v>
      </c>
      <c r="E9" s="68"/>
      <c r="F9" s="68"/>
      <c r="J9" s="70"/>
    </row>
    <row r="10" spans="2:10" ht="15" x14ac:dyDescent="0.2">
      <c r="B10" s="71" t="s">
        <v>82</v>
      </c>
      <c r="C10" s="68"/>
      <c r="D10" s="145">
        <v>0</v>
      </c>
      <c r="E10" s="68"/>
      <c r="F10" s="68"/>
      <c r="J10" s="70"/>
    </row>
    <row r="11" spans="2:10" ht="15" x14ac:dyDescent="0.2">
      <c r="B11" s="71" t="s">
        <v>83</v>
      </c>
      <c r="C11" s="68"/>
      <c r="D11" s="131">
        <v>67000</v>
      </c>
      <c r="E11" s="68"/>
      <c r="F11" s="68"/>
      <c r="J11" s="70"/>
    </row>
    <row r="12" spans="2:10" ht="15" x14ac:dyDescent="0.2">
      <c r="B12" s="71" t="s">
        <v>84</v>
      </c>
      <c r="C12" s="68"/>
      <c r="D12" s="68">
        <v>662845</v>
      </c>
      <c r="E12" s="68"/>
      <c r="F12" s="68"/>
      <c r="J12" s="70"/>
    </row>
    <row r="13" spans="2:10" ht="15" x14ac:dyDescent="0.2">
      <c r="B13" s="71" t="s">
        <v>86</v>
      </c>
      <c r="C13" s="68"/>
      <c r="D13" s="131">
        <v>50000</v>
      </c>
      <c r="E13" s="68"/>
      <c r="F13" s="68"/>
      <c r="J13" s="70"/>
    </row>
    <row r="14" spans="2:10" ht="15" x14ac:dyDescent="0.2">
      <c r="B14" s="71" t="s">
        <v>85</v>
      </c>
      <c r="C14" s="68"/>
      <c r="D14" s="131">
        <v>84000</v>
      </c>
      <c r="E14" s="68"/>
      <c r="F14" s="68"/>
      <c r="J14" s="70"/>
    </row>
    <row r="15" spans="2:10" ht="15" x14ac:dyDescent="0.2">
      <c r="B15" s="71" t="s">
        <v>50</v>
      </c>
      <c r="C15" s="68"/>
      <c r="D15" s="146">
        <v>0</v>
      </c>
      <c r="E15" s="68"/>
      <c r="F15" s="68"/>
      <c r="J15" s="70"/>
    </row>
    <row r="16" spans="2:10" ht="15" x14ac:dyDescent="0.2">
      <c r="B16" s="71"/>
      <c r="C16" s="68"/>
      <c r="D16" s="68"/>
      <c r="E16" s="68"/>
      <c r="F16" s="176">
        <f>SUM(D6:D15)</f>
        <v>1781718</v>
      </c>
    </row>
    <row r="17" spans="2:6" ht="15" x14ac:dyDescent="0.2">
      <c r="B17" s="71"/>
      <c r="C17" s="68"/>
      <c r="D17" s="68"/>
      <c r="E17" s="68"/>
      <c r="F17" s="175"/>
    </row>
    <row r="18" spans="2:6" ht="15.75" x14ac:dyDescent="0.25">
      <c r="B18" s="45" t="s">
        <v>74</v>
      </c>
      <c r="C18" s="68"/>
      <c r="D18" s="68"/>
      <c r="E18" s="68"/>
      <c r="F18" s="96">
        <v>0</v>
      </c>
    </row>
    <row r="19" spans="2:6" ht="16.5" thickBot="1" x14ac:dyDescent="0.3">
      <c r="B19" s="45" t="s">
        <v>95</v>
      </c>
      <c r="C19" s="68"/>
      <c r="D19" s="68"/>
      <c r="E19" s="68"/>
      <c r="F19" s="79">
        <f>F16+F18</f>
        <v>1781718</v>
      </c>
    </row>
    <row r="20" spans="2:6" ht="15.75" thickTop="1" x14ac:dyDescent="0.2">
      <c r="B20" s="71"/>
      <c r="C20" s="71"/>
      <c r="D20" s="71"/>
      <c r="E20" s="71"/>
      <c r="F20" s="71"/>
    </row>
    <row r="21" spans="2:6" ht="15" x14ac:dyDescent="0.2">
      <c r="B21" s="71"/>
      <c r="C21" s="71"/>
      <c r="D21" s="71"/>
      <c r="E21" s="71"/>
      <c r="F21" s="71"/>
    </row>
    <row r="22" spans="2:6" ht="15" x14ac:dyDescent="0.2">
      <c r="B22" s="71"/>
      <c r="C22" s="71"/>
      <c r="D22" s="71"/>
      <c r="E22" s="71"/>
      <c r="F22" s="71"/>
    </row>
  </sheetData>
  <mergeCells count="1">
    <mergeCell ref="B1:F1"/>
  </mergeCells>
  <phoneticPr fontId="0" type="noConversion"/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zoomScaleNormal="100" workbookViewId="0">
      <selection activeCell="C28" sqref="C28"/>
    </sheetView>
  </sheetViews>
  <sheetFormatPr defaultRowHeight="12.75" x14ac:dyDescent="0.2"/>
  <cols>
    <col min="1" max="1" width="29.7109375" customWidth="1"/>
    <col min="2" max="2" width="21.5703125" customWidth="1"/>
    <col min="3" max="3" width="16.140625" bestFit="1" customWidth="1"/>
    <col min="4" max="4" width="5.7109375" customWidth="1"/>
    <col min="5" max="5" width="15.42578125" bestFit="1" customWidth="1"/>
  </cols>
  <sheetData>
    <row r="1" spans="1:6" ht="23.25" x14ac:dyDescent="0.35">
      <c r="A1" s="185" t="s">
        <v>175</v>
      </c>
      <c r="B1" s="185"/>
      <c r="C1" s="185"/>
      <c r="D1" s="185"/>
      <c r="E1" s="185"/>
      <c r="F1" s="25"/>
    </row>
    <row r="2" spans="1:6" x14ac:dyDescent="0.2">
      <c r="A2" s="7"/>
      <c r="B2" s="8"/>
      <c r="C2" s="8"/>
      <c r="D2" s="8"/>
      <c r="E2" s="8"/>
    </row>
    <row r="3" spans="1:6" x14ac:dyDescent="0.2">
      <c r="A3" s="73" t="s">
        <v>112</v>
      </c>
      <c r="B3" s="8"/>
      <c r="C3" s="74" t="s">
        <v>98</v>
      </c>
      <c r="D3" s="8"/>
      <c r="E3" s="74" t="s">
        <v>89</v>
      </c>
    </row>
    <row r="4" spans="1:6" x14ac:dyDescent="0.2">
      <c r="A4" s="7"/>
      <c r="B4" s="8"/>
      <c r="C4" s="8"/>
      <c r="D4" s="8"/>
      <c r="E4" s="11"/>
    </row>
    <row r="5" spans="1:6" x14ac:dyDescent="0.2">
      <c r="A5" s="16" t="s">
        <v>134</v>
      </c>
      <c r="B5" s="8"/>
      <c r="C5" s="7"/>
      <c r="D5" s="7"/>
      <c r="E5" s="7"/>
    </row>
    <row r="6" spans="1:6" x14ac:dyDescent="0.2">
      <c r="A6" s="7" t="s">
        <v>110</v>
      </c>
      <c r="B6" s="8"/>
      <c r="C6" s="76">
        <v>250000</v>
      </c>
      <c r="D6" s="39"/>
      <c r="E6" s="50"/>
    </row>
    <row r="7" spans="1:6" x14ac:dyDescent="0.2">
      <c r="A7" s="7"/>
      <c r="B7" s="8"/>
      <c r="C7" s="119"/>
      <c r="D7" s="39"/>
      <c r="E7" s="50"/>
    </row>
    <row r="8" spans="1:6" x14ac:dyDescent="0.2">
      <c r="A8" s="16" t="s">
        <v>107</v>
      </c>
      <c r="B8" s="8"/>
      <c r="C8" s="119"/>
      <c r="D8" s="39"/>
      <c r="E8" s="50"/>
    </row>
    <row r="9" spans="1:6" x14ac:dyDescent="0.2">
      <c r="A9" s="165" t="s">
        <v>166</v>
      </c>
      <c r="B9" s="8"/>
      <c r="C9" s="119">
        <v>0</v>
      </c>
      <c r="D9" s="39"/>
      <c r="E9" s="50"/>
    </row>
    <row r="10" spans="1:6" x14ac:dyDescent="0.2">
      <c r="A10" s="7" t="s">
        <v>108</v>
      </c>
      <c r="B10" s="8"/>
      <c r="C10" s="144">
        <v>0</v>
      </c>
      <c r="D10" s="39"/>
      <c r="E10" s="50"/>
    </row>
    <row r="11" spans="1:6" x14ac:dyDescent="0.2">
      <c r="A11" s="7"/>
      <c r="B11" s="8"/>
      <c r="C11" s="119"/>
      <c r="D11" s="39"/>
      <c r="E11" s="50"/>
    </row>
    <row r="12" spans="1:6" x14ac:dyDescent="0.2">
      <c r="A12" s="16" t="s">
        <v>74</v>
      </c>
      <c r="B12" s="8"/>
      <c r="C12" s="144">
        <v>0</v>
      </c>
      <c r="D12" s="39"/>
      <c r="E12" s="97"/>
    </row>
    <row r="13" spans="1:6" x14ac:dyDescent="0.2">
      <c r="A13" s="16"/>
      <c r="B13" s="8"/>
      <c r="C13" s="119"/>
      <c r="D13" s="39"/>
      <c r="E13" s="50"/>
    </row>
    <row r="14" spans="1:6" ht="13.5" thickBot="1" x14ac:dyDescent="0.25">
      <c r="A14" s="16" t="s">
        <v>95</v>
      </c>
      <c r="B14" s="8"/>
      <c r="C14" s="8"/>
      <c r="D14" s="8"/>
      <c r="E14" s="53">
        <f>C6+C9+C10+C13</f>
        <v>250000</v>
      </c>
    </row>
    <row r="15" spans="1:6" ht="13.5" thickTop="1" x14ac:dyDescent="0.2">
      <c r="A15" s="7"/>
      <c r="B15" s="8"/>
      <c r="C15" s="8"/>
      <c r="D15" s="8"/>
      <c r="E15" s="8"/>
    </row>
    <row r="16" spans="1:6" x14ac:dyDescent="0.2">
      <c r="A16" s="7"/>
      <c r="B16" s="8"/>
      <c r="C16" s="8"/>
      <c r="D16" s="8"/>
      <c r="E16" s="8"/>
    </row>
    <row r="17" spans="1:6" x14ac:dyDescent="0.2">
      <c r="A17" s="7"/>
      <c r="B17" s="8"/>
      <c r="C17" s="8"/>
      <c r="D17" s="8"/>
      <c r="E17" s="8"/>
    </row>
    <row r="18" spans="1:6" ht="23.25" x14ac:dyDescent="0.35">
      <c r="A18" s="185" t="s">
        <v>174</v>
      </c>
      <c r="B18" s="185"/>
      <c r="C18" s="185"/>
      <c r="D18" s="185"/>
      <c r="E18" s="185"/>
      <c r="F18" s="25"/>
    </row>
    <row r="19" spans="1:6" ht="23.25" x14ac:dyDescent="0.35">
      <c r="A19" s="81"/>
      <c r="B19" s="6"/>
      <c r="C19" s="6"/>
      <c r="D19" s="6"/>
      <c r="E19" s="6"/>
    </row>
    <row r="20" spans="1:6" x14ac:dyDescent="0.2">
      <c r="A20" s="7"/>
      <c r="B20" s="8"/>
      <c r="C20" s="8"/>
      <c r="D20" s="8"/>
      <c r="E20" s="8"/>
    </row>
    <row r="21" spans="1:6" x14ac:dyDescent="0.2">
      <c r="A21" s="73" t="s">
        <v>112</v>
      </c>
      <c r="B21" s="8"/>
      <c r="C21" s="74" t="s">
        <v>88</v>
      </c>
      <c r="D21" s="8"/>
      <c r="E21" s="74" t="s">
        <v>89</v>
      </c>
    </row>
    <row r="22" spans="1:6" x14ac:dyDescent="0.2">
      <c r="A22" s="7"/>
      <c r="B22" s="8"/>
      <c r="C22" s="8"/>
      <c r="D22" s="8"/>
      <c r="E22" s="11"/>
    </row>
    <row r="23" spans="1:6" x14ac:dyDescent="0.2">
      <c r="A23" s="16" t="s">
        <v>93</v>
      </c>
      <c r="B23" s="8"/>
      <c r="C23" s="8"/>
      <c r="D23" s="8"/>
      <c r="E23" s="11"/>
    </row>
    <row r="24" spans="1:6" x14ac:dyDescent="0.2">
      <c r="A24" s="7" t="s">
        <v>141</v>
      </c>
      <c r="B24" s="8"/>
      <c r="C24" s="99">
        <v>8417315</v>
      </c>
      <c r="D24" s="8"/>
      <c r="E24" s="11"/>
    </row>
    <row r="25" spans="1:6" x14ac:dyDescent="0.2">
      <c r="A25" s="7" t="s">
        <v>81</v>
      </c>
      <c r="B25" s="8"/>
      <c r="C25" s="99">
        <v>45000</v>
      </c>
      <c r="D25" s="8"/>
      <c r="E25" s="11"/>
    </row>
    <row r="26" spans="1:6" x14ac:dyDescent="0.2">
      <c r="A26" s="7" t="s">
        <v>80</v>
      </c>
      <c r="B26" s="8"/>
      <c r="C26" s="177">
        <v>841000</v>
      </c>
      <c r="D26" s="8"/>
      <c r="E26" s="11"/>
    </row>
    <row r="27" spans="1:6" ht="13.5" thickBot="1" x14ac:dyDescent="0.25">
      <c r="A27" s="165" t="s">
        <v>167</v>
      </c>
      <c r="C27" s="178">
        <v>0</v>
      </c>
      <c r="D27" s="8"/>
      <c r="E27" s="52">
        <f>SUM(C24:C27)</f>
        <v>9303315</v>
      </c>
    </row>
    <row r="28" spans="1:6" x14ac:dyDescent="0.2">
      <c r="A28" s="7"/>
      <c r="B28" s="8"/>
      <c r="C28" s="8"/>
      <c r="D28" s="8"/>
      <c r="E28" s="17"/>
    </row>
    <row r="29" spans="1:6" ht="13.5" thickBot="1" x14ac:dyDescent="0.25">
      <c r="A29" s="16" t="s">
        <v>95</v>
      </c>
      <c r="B29" s="8"/>
      <c r="C29" s="8"/>
      <c r="D29" s="8"/>
      <c r="E29" s="92">
        <f>E27</f>
        <v>9303315</v>
      </c>
    </row>
    <row r="30" spans="1:6" ht="13.5" thickTop="1" x14ac:dyDescent="0.2">
      <c r="A30" s="7"/>
      <c r="B30" s="7"/>
      <c r="C30" s="7"/>
      <c r="D30" s="7"/>
      <c r="E30" s="7"/>
    </row>
  </sheetData>
  <mergeCells count="2">
    <mergeCell ref="A1:E1"/>
    <mergeCell ref="A18:E18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4"/>
  <sheetViews>
    <sheetView zoomScaleNormal="100" workbookViewId="0">
      <selection activeCell="D22" sqref="D22"/>
    </sheetView>
  </sheetViews>
  <sheetFormatPr defaultRowHeight="12.75" x14ac:dyDescent="0.2"/>
  <cols>
    <col min="2" max="2" width="33.140625" customWidth="1"/>
    <col min="3" max="3" width="5.7109375" customWidth="1"/>
    <col min="4" max="4" width="14.42578125" bestFit="1" customWidth="1"/>
    <col min="5" max="5" width="5.7109375" customWidth="1"/>
    <col min="6" max="6" width="10.140625" customWidth="1"/>
    <col min="7" max="7" width="5.7109375" customWidth="1"/>
  </cols>
  <sheetData>
    <row r="1" spans="2:8" ht="23.25" x14ac:dyDescent="0.35">
      <c r="B1" s="185" t="s">
        <v>176</v>
      </c>
      <c r="C1" s="185"/>
      <c r="D1" s="185"/>
      <c r="E1" s="185"/>
      <c r="F1" s="185"/>
      <c r="G1" s="185"/>
      <c r="H1" s="25"/>
    </row>
    <row r="2" spans="2:8" ht="23.25" x14ac:dyDescent="0.35">
      <c r="B2" s="23"/>
      <c r="C2" s="23"/>
      <c r="D2" s="23"/>
      <c r="E2" s="23"/>
      <c r="F2" s="23"/>
      <c r="G2" s="23"/>
      <c r="H2" s="25"/>
    </row>
    <row r="3" spans="2:8" x14ac:dyDescent="0.2">
      <c r="B3" s="7"/>
      <c r="C3" s="8"/>
      <c r="D3" s="8"/>
      <c r="E3" s="8"/>
      <c r="F3" s="8"/>
      <c r="G3" s="7"/>
    </row>
    <row r="4" spans="2:8" x14ac:dyDescent="0.2">
      <c r="B4" s="73" t="s">
        <v>111</v>
      </c>
      <c r="C4" s="7"/>
      <c r="D4" s="74" t="s">
        <v>98</v>
      </c>
      <c r="E4" s="12"/>
      <c r="F4" s="74" t="s">
        <v>89</v>
      </c>
      <c r="G4" s="7"/>
    </row>
    <row r="5" spans="2:8" x14ac:dyDescent="0.2">
      <c r="B5" s="7"/>
      <c r="C5" s="7"/>
      <c r="D5" s="8"/>
      <c r="E5" s="7"/>
      <c r="F5" s="11"/>
      <c r="G5" s="7"/>
    </row>
    <row r="6" spans="2:8" x14ac:dyDescent="0.2">
      <c r="B6" s="16" t="s">
        <v>132</v>
      </c>
      <c r="C6" s="7"/>
      <c r="D6" s="8"/>
      <c r="E6" s="7"/>
      <c r="F6" s="11"/>
      <c r="G6" s="7"/>
    </row>
    <row r="7" spans="2:8" x14ac:dyDescent="0.2">
      <c r="B7" s="91" t="s">
        <v>110</v>
      </c>
      <c r="C7" s="83"/>
      <c r="D7" s="82">
        <v>1396375</v>
      </c>
      <c r="E7" s="38"/>
      <c r="F7" s="50">
        <f>D7</f>
        <v>1396375</v>
      </c>
      <c r="G7" s="83"/>
    </row>
    <row r="8" spans="2:8" x14ac:dyDescent="0.2">
      <c r="B8" s="83"/>
      <c r="C8" s="15"/>
      <c r="D8" s="15"/>
      <c r="E8" s="83"/>
      <c r="F8" s="88"/>
      <c r="G8" s="83"/>
    </row>
    <row r="9" spans="2:8" ht="13.5" thickBot="1" x14ac:dyDescent="0.25">
      <c r="B9" s="90" t="s">
        <v>95</v>
      </c>
      <c r="C9" s="15"/>
      <c r="D9" s="15"/>
      <c r="E9" s="83"/>
      <c r="F9" s="53">
        <f>SUM(F7:F8)</f>
        <v>1396375</v>
      </c>
      <c r="G9" s="83"/>
    </row>
    <row r="10" spans="2:8" ht="13.5" thickTop="1" x14ac:dyDescent="0.2">
      <c r="B10" s="83"/>
      <c r="C10" s="15"/>
      <c r="D10" s="15"/>
      <c r="E10" s="15"/>
      <c r="F10" s="15"/>
      <c r="G10" s="83"/>
    </row>
    <row r="11" spans="2:8" x14ac:dyDescent="0.2">
      <c r="B11" s="83"/>
      <c r="C11" s="15"/>
      <c r="D11" s="15"/>
      <c r="E11" s="15"/>
      <c r="F11" s="15"/>
      <c r="G11" s="83"/>
    </row>
    <row r="12" spans="2:8" x14ac:dyDescent="0.2">
      <c r="B12" s="83"/>
      <c r="C12" s="15"/>
      <c r="D12" s="15"/>
      <c r="E12" s="15"/>
      <c r="F12" s="15"/>
      <c r="G12" s="83"/>
    </row>
    <row r="13" spans="2:8" x14ac:dyDescent="0.2">
      <c r="B13" s="83"/>
      <c r="C13" s="15"/>
      <c r="D13" s="15"/>
      <c r="E13" s="15"/>
      <c r="F13" s="15"/>
      <c r="G13" s="83"/>
    </row>
    <row r="14" spans="2:8" ht="23.25" x14ac:dyDescent="0.35">
      <c r="B14" s="192" t="s">
        <v>174</v>
      </c>
      <c r="C14" s="192"/>
      <c r="D14" s="192"/>
      <c r="E14" s="192"/>
      <c r="F14" s="192"/>
      <c r="G14" s="192"/>
      <c r="H14" s="25"/>
    </row>
    <row r="15" spans="2:8" ht="23.25" x14ac:dyDescent="0.35">
      <c r="B15" s="29"/>
      <c r="C15" s="29"/>
      <c r="D15" s="29"/>
      <c r="E15" s="29"/>
      <c r="F15" s="29"/>
      <c r="G15" s="29"/>
      <c r="H15" s="25"/>
    </row>
    <row r="16" spans="2:8" x14ac:dyDescent="0.2">
      <c r="B16" s="83"/>
      <c r="C16" s="15"/>
      <c r="D16" s="15"/>
      <c r="E16" s="15"/>
      <c r="F16" s="15"/>
      <c r="G16" s="83"/>
    </row>
    <row r="17" spans="2:7" x14ac:dyDescent="0.2">
      <c r="B17" s="89" t="s">
        <v>111</v>
      </c>
      <c r="C17" s="83"/>
      <c r="D17" s="74" t="s">
        <v>88</v>
      </c>
      <c r="E17" s="12"/>
      <c r="F17" s="74" t="s">
        <v>89</v>
      </c>
      <c r="G17" s="83"/>
    </row>
    <row r="18" spans="2:7" x14ac:dyDescent="0.2">
      <c r="B18" s="83"/>
      <c r="C18" s="83"/>
      <c r="D18" s="15"/>
      <c r="E18" s="83"/>
      <c r="F18" s="15"/>
      <c r="G18" s="83"/>
    </row>
    <row r="19" spans="2:7" x14ac:dyDescent="0.2">
      <c r="B19" s="90" t="s">
        <v>93</v>
      </c>
      <c r="C19" s="83"/>
      <c r="D19" s="15"/>
      <c r="E19" s="83"/>
      <c r="F19" s="15"/>
      <c r="G19" s="83"/>
    </row>
    <row r="20" spans="2:7" x14ac:dyDescent="0.2">
      <c r="B20" s="135" t="s">
        <v>148</v>
      </c>
      <c r="C20" s="83"/>
      <c r="D20" s="15">
        <v>281375</v>
      </c>
      <c r="E20" s="83"/>
      <c r="F20" s="15"/>
      <c r="G20" s="83"/>
    </row>
    <row r="21" spans="2:7" x14ac:dyDescent="0.2">
      <c r="B21" s="91" t="s">
        <v>135</v>
      </c>
      <c r="C21" s="83"/>
      <c r="D21" s="75">
        <v>1115000</v>
      </c>
      <c r="E21" s="15"/>
      <c r="F21" s="97">
        <f>SUM(D20:D21)</f>
        <v>1396375</v>
      </c>
      <c r="G21" s="83"/>
    </row>
    <row r="22" spans="2:7" x14ac:dyDescent="0.2">
      <c r="B22" s="91"/>
      <c r="C22" s="15"/>
      <c r="D22" s="15"/>
      <c r="E22" s="15"/>
      <c r="F22" s="50"/>
      <c r="G22" s="83"/>
    </row>
    <row r="23" spans="2:7" ht="13.5" thickBot="1" x14ac:dyDescent="0.25">
      <c r="B23" s="90" t="s">
        <v>95</v>
      </c>
      <c r="C23" s="15"/>
      <c r="D23" s="15"/>
      <c r="E23" s="15"/>
      <c r="F23" s="53">
        <f>F21</f>
        <v>1396375</v>
      </c>
      <c r="G23" s="83"/>
    </row>
    <row r="24" spans="2:7" ht="13.5" thickTop="1" x14ac:dyDescent="0.2">
      <c r="B24" s="7"/>
      <c r="C24" s="7"/>
      <c r="D24" s="7"/>
      <c r="E24" s="7"/>
      <c r="F24" s="7"/>
      <c r="G24" s="7"/>
    </row>
  </sheetData>
  <mergeCells count="2">
    <mergeCell ref="B1:G1"/>
    <mergeCell ref="B14:G14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Title</vt:lpstr>
      <vt:lpstr>Summary</vt:lpstr>
      <vt:lpstr>Cash</vt:lpstr>
      <vt:lpstr>Fund 1 &amp; 2 Rev</vt:lpstr>
      <vt:lpstr>Fund 1 &amp;2 Exp</vt:lpstr>
      <vt:lpstr>Find 1 Exp Detail</vt:lpstr>
      <vt:lpstr>Fund 2</vt:lpstr>
      <vt:lpstr>Fund 3</vt:lpstr>
      <vt:lpstr>Fund 4</vt:lpstr>
      <vt:lpstr>Fund 5</vt:lpstr>
      <vt:lpstr>Fund 6 Rev</vt:lpstr>
      <vt:lpstr>Fund 6 Exp</vt:lpstr>
      <vt:lpstr>Fund 11</vt:lpstr>
      <vt:lpstr>Fund 12</vt:lpstr>
      <vt:lpstr>Title!_1fob9te</vt:lpstr>
      <vt:lpstr>Title!_30j0zll</vt:lpstr>
      <vt:lpstr>Title!_gjdgxs</vt:lpstr>
      <vt:lpstr>Cash!Print_Area</vt:lpstr>
      <vt:lpstr>'Find 1 Exp Detail'!Print_Area</vt:lpstr>
      <vt:lpstr>'Fund 1 &amp; 2 Rev'!Print_Area</vt:lpstr>
      <vt:lpstr>'Fund 1 &amp;2 Exp'!Print_Area</vt:lpstr>
      <vt:lpstr>'Fund 11'!Print_Area</vt:lpstr>
      <vt:lpstr>'Fund 12'!Print_Area</vt:lpstr>
      <vt:lpstr>'Fund 2'!Print_Area</vt:lpstr>
      <vt:lpstr>'Fund 3'!Print_Area</vt:lpstr>
      <vt:lpstr>'Fund 4'!Print_Area</vt:lpstr>
      <vt:lpstr>'Fund 5'!Print_Area</vt:lpstr>
      <vt:lpstr>'Fund 6 Exp'!Print_Area</vt:lpstr>
      <vt:lpstr>'Fund 6 Rev'!Print_Area</vt:lpstr>
      <vt:lpstr>Cash!Print_Titles</vt:lpstr>
      <vt:lpstr>'Find 1 Exp Detail'!Print_Titles</vt:lpstr>
      <vt:lpstr>'Fund 1 &amp; 2 Rev'!Print_Titles</vt:lpstr>
      <vt:lpstr>'Fund 1 &amp;2 Exp'!Print_Titles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Capps</dc:creator>
  <cp:lastModifiedBy>Brandy Woods</cp:lastModifiedBy>
  <cp:lastPrinted>2022-08-30T15:58:12Z</cp:lastPrinted>
  <dcterms:created xsi:type="dcterms:W3CDTF">1998-05-21T15:49:04Z</dcterms:created>
  <dcterms:modified xsi:type="dcterms:W3CDTF">2024-06-18T21:09:34Z</dcterms:modified>
</cp:coreProperties>
</file>